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iterate="1"/>
</workbook>
</file>

<file path=xl/calcChain.xml><?xml version="1.0" encoding="utf-8"?>
<calcChain xmlns="http://schemas.openxmlformats.org/spreadsheetml/2006/main">
  <c r="H2" i="54" l="1"/>
  <c r="H2" i="56"/>
  <c r="H2" i="43"/>
  <c r="Q2" i="43"/>
  <c r="U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87" i="52"/>
  <c r="C87" i="52"/>
  <c r="G85" i="52"/>
  <c r="C85" i="52"/>
  <c r="G83" i="52"/>
  <c r="C83" i="52"/>
  <c r="G81" i="52"/>
  <c r="C81" i="52"/>
  <c r="G79" i="52"/>
  <c r="C79" i="52"/>
  <c r="G77" i="52"/>
  <c r="C77" i="52"/>
  <c r="G75" i="52"/>
  <c r="C75" i="52"/>
  <c r="G73" i="52"/>
  <c r="C73" i="52"/>
  <c r="G71" i="52"/>
  <c r="C71" i="52"/>
  <c r="G69" i="52"/>
  <c r="C69" i="52"/>
  <c r="G67" i="52"/>
  <c r="C67" i="52"/>
  <c r="G65" i="52"/>
  <c r="C65" i="52"/>
  <c r="G63" i="52"/>
  <c r="C63" i="52"/>
  <c r="G61" i="52"/>
  <c r="C61" i="52"/>
  <c r="G59" i="52"/>
  <c r="C59" i="52"/>
  <c r="G57" i="52"/>
  <c r="C57" i="52"/>
  <c r="G55" i="52"/>
  <c r="C55" i="52"/>
  <c r="G53" i="52"/>
  <c r="C53" i="52"/>
  <c r="G51" i="52"/>
  <c r="C51" i="52"/>
  <c r="G49" i="52"/>
  <c r="C49" i="52"/>
  <c r="G47" i="52"/>
  <c r="C47" i="52"/>
  <c r="G45" i="52"/>
  <c r="C45" i="52"/>
  <c r="G43" i="52"/>
  <c r="C40" i="52"/>
  <c r="C39" i="52"/>
  <c r="G38" i="52"/>
  <c r="C38" i="52"/>
  <c r="G36" i="52"/>
  <c r="C36" i="52"/>
  <c r="G34" i="52"/>
  <c r="C34" i="52"/>
  <c r="G32" i="52"/>
  <c r="C32" i="52"/>
  <c r="G30" i="52"/>
  <c r="C30" i="52"/>
  <c r="G28" i="52"/>
  <c r="C28" i="52"/>
  <c r="G26" i="52"/>
  <c r="C26" i="52"/>
  <c r="G24" i="52"/>
  <c r="C24" i="52"/>
  <c r="G22" i="52"/>
  <c r="C22" i="52"/>
  <c r="G20" i="52"/>
  <c r="C20" i="52"/>
  <c r="G18" i="52"/>
  <c r="C18" i="52"/>
  <c r="G16" i="52"/>
  <c r="C16" i="52"/>
  <c r="G14" i="52"/>
  <c r="C14" i="52"/>
  <c r="G12" i="52"/>
  <c r="C12" i="52"/>
  <c r="G10" i="52"/>
  <c r="C10" i="52"/>
  <c r="G8" i="52"/>
  <c r="C8" i="52"/>
  <c r="C43" i="52"/>
  <c r="G42" i="52"/>
  <c r="G37" i="52"/>
  <c r="G35" i="52"/>
  <c r="C33" i="52"/>
  <c r="G31" i="52"/>
  <c r="C29" i="52"/>
  <c r="G27" i="52"/>
  <c r="C25" i="52"/>
  <c r="G23" i="52"/>
  <c r="C21" i="52"/>
  <c r="G19" i="52"/>
  <c r="C42" i="52"/>
  <c r="C41" i="52"/>
  <c r="G40" i="52"/>
  <c r="G39" i="52"/>
  <c r="G41" i="52"/>
  <c r="C37" i="52"/>
  <c r="C35" i="52"/>
  <c r="G33" i="52"/>
  <c r="C31" i="52"/>
  <c r="G29" i="52"/>
  <c r="C27" i="52"/>
  <c r="G25" i="52"/>
  <c r="C23" i="52"/>
  <c r="G21" i="52"/>
  <c r="C19" i="52"/>
  <c r="C17" i="52"/>
  <c r="G15" i="52"/>
  <c r="C13" i="52"/>
  <c r="G11" i="52"/>
  <c r="C9" i="52"/>
  <c r="G7" i="52"/>
  <c r="G17" i="52"/>
  <c r="C15" i="52"/>
  <c r="G13" i="52"/>
  <c r="C11" i="52"/>
  <c r="G9" i="52"/>
  <c r="C7" i="52"/>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C9" i="57"/>
  <c r="F9" i="57"/>
  <c r="B9" i="57"/>
  <c r="N25" i="57"/>
  <c r="J24" i="57"/>
  <c r="B24" i="57"/>
  <c r="M22" i="57"/>
  <c r="B20" i="57"/>
  <c r="C19" i="57"/>
  <c r="J16" i="57"/>
  <c r="G15" i="57"/>
  <c r="M14" i="57"/>
  <c r="N13" i="57"/>
  <c r="B12" i="57"/>
  <c r="C11" i="57"/>
  <c r="G26" i="57"/>
  <c r="J23" i="57"/>
  <c r="B23" i="57"/>
  <c r="C22" i="57"/>
  <c r="F19" i="57"/>
  <c r="J15" i="57"/>
  <c r="M13" i="57"/>
  <c r="F11" i="57"/>
  <c r="M9"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J9" i="57"/>
  <c r="M26" i="57"/>
  <c r="F24" i="57"/>
  <c r="G23" i="57"/>
  <c r="N21" i="57"/>
  <c r="F20" i="57"/>
  <c r="M18" i="57"/>
  <c r="N17" i="57"/>
  <c r="B16" i="57"/>
  <c r="C15" i="57"/>
  <c r="F12" i="57"/>
  <c r="G11" i="57"/>
  <c r="C26" i="57"/>
  <c r="M21" i="57"/>
  <c r="N20" i="57"/>
  <c r="B19" i="57"/>
  <c r="C18" i="57"/>
  <c r="F15" i="57"/>
  <c r="C14" i="57"/>
  <c r="N12" i="57"/>
  <c r="B11" i="57"/>
  <c r="C10" i="57"/>
  <c r="C23" i="57"/>
  <c r="J20" i="57"/>
  <c r="G19" i="57"/>
  <c r="F16" i="57"/>
  <c r="J12" i="57"/>
  <c r="M10" i="57"/>
  <c r="N9" i="57"/>
  <c r="M25" i="57"/>
  <c r="N24" i="57"/>
  <c r="F23" i="57"/>
  <c r="G22" i="57"/>
  <c r="J19" i="57"/>
  <c r="G18" i="57"/>
  <c r="M17" i="57"/>
  <c r="N16" i="57"/>
  <c r="B15" i="57"/>
  <c r="G14" i="57"/>
  <c r="J11" i="57"/>
  <c r="G10" i="57"/>
  <c r="P4" i="49"/>
  <c r="P13" i="49"/>
  <c r="P11" i="49"/>
  <c r="P7" i="49"/>
  <c r="P5" i="49"/>
  <c r="P14" i="49"/>
  <c r="P12" i="49"/>
  <c r="P10" i="49"/>
  <c r="P8" i="49"/>
  <c r="P6" i="49"/>
  <c r="H2" i="49"/>
  <c r="P9" i="49"/>
  <c r="Q19" i="49" l="1"/>
  <c r="D4" i="57" l="1"/>
  <c r="D5" i="52"/>
  <c r="C11" i="1"/>
  <c r="Q18" i="49" s="1"/>
  <c r="L7" i="52"/>
  <c r="I8" i="52"/>
  <c r="L11" i="52"/>
  <c r="I12" i="52"/>
  <c r="L15" i="52"/>
  <c r="I16" i="52"/>
  <c r="J19" i="52"/>
  <c r="F21" i="52"/>
  <c r="M22" i="52"/>
  <c r="H24" i="52"/>
  <c r="D26" i="52"/>
  <c r="J27" i="52"/>
  <c r="F29" i="52"/>
  <c r="M30" i="52"/>
  <c r="H32" i="52"/>
  <c r="D34" i="52"/>
  <c r="J35" i="52"/>
  <c r="F37" i="52"/>
  <c r="D39" i="52"/>
  <c r="H43" i="52"/>
  <c r="M49" i="52"/>
  <c r="F56" i="52"/>
  <c r="J62" i="52"/>
  <c r="D69" i="52"/>
  <c r="H75" i="52"/>
  <c r="M81" i="52"/>
  <c r="F88" i="52"/>
  <c r="M8" i="52"/>
  <c r="J9" i="52"/>
  <c r="H10" i="52"/>
  <c r="F11" i="52"/>
  <c r="D12" i="52"/>
  <c r="M12" i="52"/>
  <c r="J13" i="52"/>
  <c r="H14" i="52"/>
  <c r="F15" i="52"/>
  <c r="D16" i="52"/>
  <c r="M16" i="52"/>
  <c r="J17" i="52"/>
  <c r="H18" i="52"/>
  <c r="D20" i="52"/>
  <c r="J21" i="52"/>
  <c r="F23" i="52"/>
  <c r="M24" i="52"/>
  <c r="H26" i="52"/>
  <c r="D28" i="52"/>
  <c r="J29" i="52"/>
  <c r="F31" i="52"/>
  <c r="M32" i="52"/>
  <c r="H34" i="52"/>
  <c r="D36" i="52"/>
  <c r="J37" i="52"/>
  <c r="I39" i="52"/>
  <c r="L41" i="52"/>
  <c r="D45" i="52"/>
  <c r="H51" i="52"/>
  <c r="M57" i="52"/>
  <c r="F64" i="52"/>
  <c r="J70" i="52"/>
  <c r="D77" i="52"/>
  <c r="H83" i="52"/>
  <c r="L9" i="52"/>
  <c r="I10" i="52"/>
  <c r="L13" i="52"/>
  <c r="I14" i="52"/>
  <c r="L17" i="52"/>
  <c r="M18" i="52"/>
  <c r="H20" i="52"/>
  <c r="D22" i="52"/>
  <c r="J23" i="52"/>
  <c r="F25" i="52"/>
  <c r="M26" i="52"/>
  <c r="H28" i="52"/>
  <c r="D30" i="52"/>
  <c r="J31" i="52"/>
  <c r="F33" i="52"/>
  <c r="M34" i="52"/>
  <c r="H36" i="52"/>
  <c r="D38" i="52"/>
  <c r="F42" i="52"/>
  <c r="J46" i="52"/>
  <c r="D53" i="52"/>
  <c r="H59" i="52"/>
  <c r="M65" i="52"/>
  <c r="F72" i="52"/>
  <c r="J78" i="52"/>
  <c r="D85" i="52"/>
  <c r="F7" i="52"/>
  <c r="D8" i="52"/>
  <c r="J7" i="52"/>
  <c r="H8" i="52"/>
  <c r="F9" i="52"/>
  <c r="D10" i="52"/>
  <c r="M10" i="52"/>
  <c r="J11" i="52"/>
  <c r="H12" i="52"/>
  <c r="F13" i="52"/>
  <c r="D14" i="52"/>
  <c r="M14" i="52"/>
  <c r="J15" i="52"/>
  <c r="H16" i="52"/>
  <c r="F17" i="52"/>
  <c r="D18" i="52"/>
  <c r="F19" i="52"/>
  <c r="M20" i="52"/>
  <c r="H22" i="52"/>
  <c r="D24" i="52"/>
  <c r="J25" i="52"/>
  <c r="F27" i="52"/>
  <c r="M28" i="52"/>
  <c r="H30" i="52"/>
  <c r="D32" i="52"/>
  <c r="J33" i="52"/>
  <c r="F35" i="52"/>
  <c r="M36" i="52"/>
  <c r="I38" i="52"/>
  <c r="J40" i="52"/>
  <c r="L42" i="52"/>
  <c r="F48" i="52"/>
  <c r="J54" i="52"/>
  <c r="D61" i="52"/>
  <c r="H67" i="52"/>
  <c r="M73" i="52"/>
  <c r="F80" i="52"/>
  <c r="J86" i="52"/>
  <c r="L19" i="52"/>
  <c r="I20" i="52"/>
  <c r="L23" i="52"/>
  <c r="I24" i="52"/>
  <c r="L27" i="52"/>
  <c r="I28" i="52"/>
  <c r="L31" i="52"/>
  <c r="I32" i="52"/>
  <c r="L35" i="52"/>
  <c r="I36" i="52"/>
  <c r="J38" i="52"/>
  <c r="L39" i="52"/>
  <c r="M41" i="52"/>
  <c r="M43" i="52"/>
  <c r="D47" i="52"/>
  <c r="F50" i="52"/>
  <c r="H53" i="52"/>
  <c r="J56" i="52"/>
  <c r="M59" i="52"/>
  <c r="D63" i="52"/>
  <c r="F66" i="52"/>
  <c r="H69" i="52"/>
  <c r="J72" i="52"/>
  <c r="M75" i="52"/>
  <c r="D79" i="52"/>
  <c r="F82" i="52"/>
  <c r="H85" i="52"/>
  <c r="J88" i="52"/>
  <c r="D7" i="52"/>
  <c r="H7" i="52"/>
  <c r="J8" i="52"/>
  <c r="H9" i="52"/>
  <c r="F10" i="52"/>
  <c r="D11" i="52"/>
  <c r="H11" i="52"/>
  <c r="F12" i="52"/>
  <c r="H13" i="52"/>
  <c r="F14" i="52"/>
  <c r="D15" i="52"/>
  <c r="M15" i="52"/>
  <c r="J16" i="52"/>
  <c r="H17" i="52"/>
  <c r="F18" i="52"/>
  <c r="D19" i="52"/>
  <c r="H19" i="52"/>
  <c r="F20" i="52"/>
  <c r="H21" i="52"/>
  <c r="M27" i="52"/>
  <c r="F28" i="52"/>
  <c r="J28" i="52"/>
  <c r="D29" i="52"/>
  <c r="H29" i="52"/>
  <c r="M29" i="52"/>
  <c r="F30" i="52"/>
  <c r="J30" i="52"/>
  <c r="D31" i="52"/>
  <c r="H31" i="52"/>
  <c r="M31" i="52"/>
  <c r="F32" i="52"/>
  <c r="J32" i="52"/>
  <c r="D33" i="52"/>
  <c r="H33" i="52"/>
  <c r="M33" i="52"/>
  <c r="F34" i="52"/>
  <c r="J34" i="52"/>
  <c r="D35" i="52"/>
  <c r="H35" i="52"/>
  <c r="M35" i="52"/>
  <c r="F36" i="52"/>
  <c r="J36" i="52"/>
  <c r="D37" i="52"/>
  <c r="H37" i="52"/>
  <c r="M37" i="52"/>
  <c r="F38" i="52"/>
  <c r="L38" i="52"/>
  <c r="M39" i="52"/>
  <c r="H41" i="52"/>
  <c r="I42" i="52"/>
  <c r="D43" i="52"/>
  <c r="F44" i="52"/>
  <c r="M45" i="52"/>
  <c r="H47" i="52"/>
  <c r="D49" i="52"/>
  <c r="J50" i="52"/>
  <c r="F52" i="52"/>
  <c r="M53" i="52"/>
  <c r="H55" i="52"/>
  <c r="D57" i="52"/>
  <c r="J58" i="52"/>
  <c r="F60" i="52"/>
  <c r="M61" i="52"/>
  <c r="H63" i="52"/>
  <c r="D65" i="52"/>
  <c r="J66" i="52"/>
  <c r="F68" i="52"/>
  <c r="M69" i="52"/>
  <c r="H71" i="52"/>
  <c r="D73" i="52"/>
  <c r="J74" i="52"/>
  <c r="F76" i="52"/>
  <c r="M77" i="52"/>
  <c r="H79" i="52"/>
  <c r="D81" i="52"/>
  <c r="J82" i="52"/>
  <c r="F84" i="52"/>
  <c r="M85" i="52"/>
  <c r="H87" i="52"/>
  <c r="I18" i="52"/>
  <c r="L21" i="52"/>
  <c r="I22" i="52"/>
  <c r="L25" i="52"/>
  <c r="I26" i="52"/>
  <c r="L29" i="52"/>
  <c r="I30" i="52"/>
  <c r="L33" i="52"/>
  <c r="I34" i="52"/>
  <c r="L37" i="52"/>
  <c r="F40" i="52"/>
  <c r="L40" i="52"/>
  <c r="H45" i="52"/>
  <c r="J48" i="52"/>
  <c r="M51" i="52"/>
  <c r="D55" i="52"/>
  <c r="F58" i="52"/>
  <c r="H61" i="52"/>
  <c r="J64" i="52"/>
  <c r="M67" i="52"/>
  <c r="D71" i="52"/>
  <c r="F74" i="52"/>
  <c r="H77" i="52"/>
  <c r="J80" i="52"/>
  <c r="M83" i="52"/>
  <c r="D87" i="52"/>
  <c r="M7" i="52"/>
  <c r="F8" i="52"/>
  <c r="D9" i="52"/>
  <c r="M9" i="52"/>
  <c r="J10" i="52"/>
  <c r="M11" i="52"/>
  <c r="J12" i="52"/>
  <c r="D13" i="52"/>
  <c r="M13" i="52"/>
  <c r="J14" i="52"/>
  <c r="H15" i="52"/>
  <c r="F16" i="52"/>
  <c r="D17" i="52"/>
  <c r="M17" i="52"/>
  <c r="J18" i="52"/>
  <c r="M19" i="52"/>
  <c r="J20" i="52"/>
  <c r="D21" i="52"/>
  <c r="M21" i="52"/>
  <c r="F22" i="52"/>
  <c r="J22" i="52"/>
  <c r="D23" i="52"/>
  <c r="H23" i="52"/>
  <c r="M23" i="52"/>
  <c r="F24" i="52"/>
  <c r="J24" i="52"/>
  <c r="D25" i="52"/>
  <c r="H25" i="52"/>
  <c r="M25" i="52"/>
  <c r="F26" i="52"/>
  <c r="J26" i="52"/>
  <c r="D27" i="52"/>
  <c r="H27" i="52"/>
  <c r="I7" i="52"/>
  <c r="L8" i="52"/>
  <c r="I9" i="52"/>
  <c r="L10" i="52"/>
  <c r="I11" i="52"/>
  <c r="L12" i="52"/>
  <c r="I13" i="52"/>
  <c r="L14" i="52"/>
  <c r="I15" i="52"/>
  <c r="L16" i="52"/>
  <c r="I17" i="52"/>
  <c r="L18" i="52"/>
  <c r="I19" i="52"/>
  <c r="L20" i="52"/>
  <c r="I21" i="52"/>
  <c r="L22" i="52"/>
  <c r="I23" i="52"/>
  <c r="L24" i="52"/>
  <c r="I25" i="52"/>
  <c r="L26" i="52"/>
  <c r="I27" i="52"/>
  <c r="L28" i="52"/>
  <c r="I29" i="52"/>
  <c r="L30" i="52"/>
  <c r="I31" i="52"/>
  <c r="L32" i="52"/>
  <c r="I33" i="52"/>
  <c r="L34" i="52"/>
  <c r="I35" i="52"/>
  <c r="L36" i="52"/>
  <c r="I37" i="52"/>
  <c r="H39" i="52"/>
  <c r="I40" i="52"/>
  <c r="D41" i="52"/>
  <c r="I41" i="52"/>
  <c r="J42" i="52"/>
  <c r="J44" i="52"/>
  <c r="F46" i="52"/>
  <c r="M47" i="52"/>
  <c r="H49" i="52"/>
  <c r="D51" i="52"/>
  <c r="J52" i="52"/>
  <c r="F54" i="52"/>
  <c r="M55" i="52"/>
  <c r="H57" i="52"/>
  <c r="D59" i="52"/>
  <c r="J60" i="52"/>
  <c r="F62" i="52"/>
  <c r="M63" i="52"/>
  <c r="H65" i="52"/>
  <c r="D67" i="52"/>
  <c r="J68" i="52"/>
  <c r="F70" i="52"/>
  <c r="M71" i="52"/>
  <c r="H73" i="52"/>
  <c r="D75" i="52"/>
  <c r="J76" i="52"/>
  <c r="F78" i="52"/>
  <c r="M79" i="52"/>
  <c r="H81" i="52"/>
  <c r="D83" i="52"/>
  <c r="J84" i="52"/>
  <c r="F86" i="52"/>
  <c r="M87" i="52"/>
  <c r="L43" i="52"/>
  <c r="I44" i="52"/>
  <c r="L45" i="52"/>
  <c r="I46" i="52"/>
  <c r="L47" i="52"/>
  <c r="I48" i="52"/>
  <c r="L49" i="52"/>
  <c r="I50" i="52"/>
  <c r="L51" i="52"/>
  <c r="I52" i="52"/>
  <c r="L53" i="52"/>
  <c r="I54" i="52"/>
  <c r="L55" i="52"/>
  <c r="I56" i="52"/>
  <c r="L57" i="52"/>
  <c r="I58" i="52"/>
  <c r="L59" i="52"/>
  <c r="I60" i="52"/>
  <c r="L61" i="52"/>
  <c r="I62" i="52"/>
  <c r="L63" i="52"/>
  <c r="I64" i="52"/>
  <c r="L65" i="52"/>
  <c r="I66" i="52"/>
  <c r="L67" i="52"/>
  <c r="I68" i="52"/>
  <c r="L69" i="52"/>
  <c r="I70" i="52"/>
  <c r="L71" i="52"/>
  <c r="I72" i="52"/>
  <c r="L73" i="52"/>
  <c r="I74" i="52"/>
  <c r="L75" i="52"/>
  <c r="I76" i="52"/>
  <c r="L77" i="52"/>
  <c r="I78" i="52"/>
  <c r="L79" i="52"/>
  <c r="I80" i="52"/>
  <c r="L81" i="52"/>
  <c r="I82" i="52"/>
  <c r="L83" i="52"/>
  <c r="I84" i="52"/>
  <c r="L85" i="52"/>
  <c r="I86" i="52"/>
  <c r="L87" i="52"/>
  <c r="I88"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38" i="52"/>
  <c r="M38" i="52"/>
  <c r="F39" i="52"/>
  <c r="J39" i="52"/>
  <c r="D40" i="52"/>
  <c r="H40" i="52"/>
  <c r="M40" i="52"/>
  <c r="F41" i="52"/>
  <c r="J41" i="52"/>
  <c r="D42" i="52"/>
  <c r="H42" i="52"/>
  <c r="M42" i="52"/>
  <c r="F43" i="52"/>
  <c r="J43" i="52"/>
  <c r="D44" i="52"/>
  <c r="H44" i="52"/>
  <c r="M44" i="52"/>
  <c r="F45" i="52"/>
  <c r="J45" i="52"/>
  <c r="D46" i="52"/>
  <c r="H46" i="52"/>
  <c r="M46" i="52"/>
  <c r="F47" i="52"/>
  <c r="J47" i="52"/>
  <c r="D48" i="52"/>
  <c r="H48" i="52"/>
  <c r="M48" i="52"/>
  <c r="F49" i="52"/>
  <c r="J49" i="52"/>
  <c r="D50" i="52"/>
  <c r="H50" i="52"/>
  <c r="M50" i="52"/>
  <c r="F51" i="52"/>
  <c r="J51"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H9" i="57"/>
  <c r="I12" i="57"/>
  <c r="H13" i="57"/>
  <c r="O15" i="57"/>
  <c r="I20" i="57"/>
  <c r="D21" i="57"/>
  <c r="O23" i="57"/>
  <c r="K26" i="57"/>
  <c r="K11" i="57"/>
  <c r="I13" i="57"/>
  <c r="H14" i="57"/>
  <c r="K15" i="57"/>
  <c r="D18" i="57"/>
  <c r="D9" i="57"/>
  <c r="O11" i="57"/>
  <c r="D17" i="57"/>
  <c r="O19" i="57"/>
  <c r="K22" i="57"/>
  <c r="D25" i="57"/>
  <c r="D10" i="57"/>
  <c r="D14" i="57"/>
  <c r="O16" i="57"/>
  <c r="K19" i="57"/>
  <c r="H22" i="57"/>
  <c r="O24" i="57"/>
  <c r="I25" i="57"/>
  <c r="D26" i="57"/>
  <c r="D11" i="57"/>
  <c r="H11" i="57"/>
  <c r="K12" i="57"/>
  <c r="O13" i="57"/>
  <c r="I14" i="57"/>
  <c r="D15" i="57"/>
  <c r="H15" i="57"/>
  <c r="K16" i="57"/>
  <c r="O17" i="57"/>
  <c r="I18" i="57"/>
  <c r="D19" i="57"/>
  <c r="H19" i="57"/>
  <c r="K20" i="57"/>
  <c r="O21" i="57"/>
  <c r="I22" i="57"/>
  <c r="D23" i="57"/>
  <c r="H23" i="57"/>
  <c r="K24" i="57"/>
  <c r="O25" i="57"/>
  <c r="I26" i="57"/>
  <c r="K10" i="57"/>
  <c r="D13" i="57"/>
  <c r="K14" i="57"/>
  <c r="I16" i="57"/>
  <c r="H17" i="57"/>
  <c r="K18" i="57"/>
  <c r="H21" i="57"/>
  <c r="I24" i="57"/>
  <c r="H25" i="57"/>
  <c r="I9" i="57"/>
  <c r="H10" i="57"/>
  <c r="O12" i="57"/>
  <c r="I17" i="57"/>
  <c r="H18" i="57"/>
  <c r="O20" i="57"/>
  <c r="I21" i="57"/>
  <c r="D22" i="57"/>
  <c r="K23" i="57"/>
  <c r="H26" i="57"/>
  <c r="O9" i="57"/>
  <c r="I10" i="57"/>
  <c r="K9" i="57"/>
  <c r="O10" i="57"/>
  <c r="I11" i="57"/>
  <c r="D12" i="57"/>
  <c r="H12" i="57"/>
  <c r="K13" i="57"/>
  <c r="O14" i="57"/>
  <c r="I15" i="57"/>
  <c r="D16" i="57"/>
  <c r="H16" i="57"/>
  <c r="K17" i="57"/>
  <c r="O18" i="57"/>
  <c r="I19" i="57"/>
  <c r="D20" i="57"/>
  <c r="H20" i="57"/>
  <c r="K21" i="57"/>
  <c r="O22" i="57"/>
  <c r="I23" i="57"/>
  <c r="D24" i="57"/>
  <c r="H24" i="57"/>
  <c r="K25" i="57"/>
  <c r="O26" i="57"/>
  <c r="R50" i="49"/>
  <c r="R46" i="49"/>
  <c r="R42" i="49"/>
  <c r="R38" i="49"/>
  <c r="R34" i="49"/>
  <c r="R30" i="49"/>
  <c r="R26" i="49"/>
  <c r="R14" i="49"/>
  <c r="R12" i="49"/>
  <c r="R10" i="49"/>
  <c r="R8" i="49"/>
  <c r="R6" i="49"/>
  <c r="R4" i="49"/>
  <c r="R48" i="49"/>
  <c r="R44" i="49"/>
  <c r="R40" i="49"/>
  <c r="R32" i="49"/>
  <c r="R28" i="49"/>
  <c r="R13" i="49"/>
  <c r="R9" i="49"/>
  <c r="R5" i="49"/>
  <c r="R51" i="49"/>
  <c r="R47" i="49"/>
  <c r="R43" i="49"/>
  <c r="R39" i="49"/>
  <c r="R35" i="49"/>
  <c r="R31" i="49"/>
  <c r="R23" i="49"/>
  <c r="R49" i="49"/>
  <c r="R45" i="49"/>
  <c r="R41" i="49"/>
  <c r="R37" i="49"/>
  <c r="R33" i="49"/>
  <c r="R29" i="49"/>
  <c r="R25" i="49"/>
  <c r="R36" i="49"/>
  <c r="R24" i="49"/>
  <c r="R11" i="49"/>
  <c r="R7" i="49"/>
  <c r="R27" i="49"/>
  <c r="B5" i="52" l="1"/>
  <c r="B4" i="57"/>
  <c r="R12" i="52"/>
  <c r="E87" i="52"/>
  <c r="E85" i="52"/>
  <c r="E83" i="52"/>
  <c r="E81" i="52"/>
  <c r="E79" i="52"/>
  <c r="E77" i="52"/>
  <c r="E75" i="52"/>
  <c r="E73" i="52"/>
  <c r="E71" i="52"/>
  <c r="E69" i="52"/>
  <c r="E67" i="52"/>
  <c r="E65" i="52"/>
  <c r="E63" i="52"/>
  <c r="E61" i="52"/>
  <c r="E59" i="52"/>
  <c r="E57" i="52"/>
  <c r="E55" i="52"/>
  <c r="E53" i="52"/>
  <c r="E51" i="52"/>
  <c r="E49" i="52"/>
  <c r="E47" i="52"/>
  <c r="E45" i="52"/>
  <c r="E88" i="52"/>
  <c r="E86" i="52"/>
  <c r="E84" i="52"/>
  <c r="E82" i="52"/>
  <c r="E80" i="52"/>
  <c r="E78" i="52"/>
  <c r="E76" i="52"/>
  <c r="E74" i="52"/>
  <c r="E72" i="52"/>
  <c r="E70" i="52"/>
  <c r="E68" i="52"/>
  <c r="E66" i="52"/>
  <c r="E64" i="52"/>
  <c r="E62" i="52"/>
  <c r="E60" i="52"/>
  <c r="E58" i="52"/>
  <c r="E56" i="52"/>
  <c r="E54" i="52"/>
  <c r="E52" i="52"/>
  <c r="E50" i="52"/>
  <c r="E48" i="52"/>
  <c r="E46" i="52"/>
  <c r="E44" i="52"/>
  <c r="E43" i="52"/>
  <c r="E42" i="52"/>
  <c r="E37" i="52"/>
  <c r="E35" i="52"/>
  <c r="E33" i="52"/>
  <c r="E31" i="52"/>
  <c r="E29" i="52"/>
  <c r="E27" i="52"/>
  <c r="E25" i="52"/>
  <c r="E23" i="52"/>
  <c r="E21" i="52"/>
  <c r="E19" i="52"/>
  <c r="E17" i="52"/>
  <c r="E15" i="52"/>
  <c r="E13" i="52"/>
  <c r="E11" i="52"/>
  <c r="E9" i="52"/>
  <c r="E7" i="52"/>
  <c r="E39" i="52"/>
  <c r="E36" i="52"/>
  <c r="E32" i="52"/>
  <c r="E28" i="52"/>
  <c r="E24" i="52"/>
  <c r="E20" i="52"/>
  <c r="E38" i="52"/>
  <c r="E34" i="52"/>
  <c r="E30" i="52"/>
  <c r="E26" i="52"/>
  <c r="E22" i="52"/>
  <c r="E40" i="52"/>
  <c r="E16" i="52"/>
  <c r="E12" i="52"/>
  <c r="E8" i="52"/>
  <c r="E41" i="52"/>
  <c r="E18" i="52"/>
  <c r="E14" i="52"/>
  <c r="E10" i="52"/>
  <c r="S24" i="57"/>
  <c r="S22" i="57"/>
  <c r="S23" i="57"/>
  <c r="S18" i="57"/>
  <c r="S21" i="57"/>
  <c r="S13" i="57"/>
  <c r="S14" i="57"/>
  <c r="S20" i="57"/>
  <c r="S10" i="57"/>
  <c r="S19" i="57"/>
  <c r="S25" i="57"/>
  <c r="S12" i="57"/>
  <c r="S11" i="57"/>
  <c r="S16" i="57"/>
  <c r="S17" i="57"/>
  <c r="S15" i="57"/>
  <c r="S9" i="57"/>
  <c r="E23" i="57"/>
  <c r="E19" i="57"/>
  <c r="E15" i="57"/>
  <c r="E11" i="57"/>
  <c r="E25" i="57"/>
  <c r="E20" i="57"/>
  <c r="E12" i="57"/>
  <c r="E26" i="57"/>
  <c r="E22" i="57"/>
  <c r="E18" i="57"/>
  <c r="E14" i="57"/>
  <c r="E10" i="57"/>
  <c r="E21" i="57"/>
  <c r="E13" i="57"/>
  <c r="E24" i="57"/>
  <c r="E16" i="57"/>
  <c r="E17" i="57"/>
  <c r="E9" i="57"/>
  <c r="M246" i="49" l="1"/>
  <c r="N246" i="49"/>
  <c r="M247" i="49"/>
  <c r="N247" i="49"/>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N27" i="57" l="1"/>
  <c r="M27" i="57"/>
  <c r="J27" i="57"/>
  <c r="K50" i="52" l="1"/>
  <c r="L18" i="57"/>
  <c r="K81" i="52"/>
  <c r="L14" i="57"/>
  <c r="K12" i="52"/>
  <c r="K57" i="52"/>
  <c r="L22" i="57"/>
  <c r="K87" i="52"/>
  <c r="O27" i="57"/>
  <c r="K75" i="52"/>
  <c r="K21" i="52"/>
  <c r="K41" i="52"/>
  <c r="K7" i="52"/>
  <c r="I89" i="52"/>
  <c r="K15" i="52"/>
  <c r="K56" i="52"/>
  <c r="K44" i="52"/>
  <c r="K69" i="52"/>
  <c r="K9" i="52"/>
  <c r="K27" i="52"/>
  <c r="K62" i="52"/>
  <c r="K28" i="52"/>
  <c r="K13" i="52"/>
  <c r="K66" i="52"/>
  <c r="K48" i="52"/>
  <c r="K26" i="52"/>
  <c r="L25" i="57"/>
  <c r="K22" i="52"/>
  <c r="K53" i="52"/>
  <c r="L13" i="57"/>
  <c r="K19" i="52"/>
  <c r="K60" i="52"/>
  <c r="K83" i="52"/>
  <c r="K42" i="52"/>
  <c r="K46" i="52"/>
  <c r="K54" i="52"/>
  <c r="S27" i="57"/>
  <c r="K45" i="52"/>
  <c r="K11" i="52"/>
  <c r="K79" i="52"/>
  <c r="K77" i="52"/>
  <c r="K61" i="52"/>
  <c r="K47" i="52"/>
  <c r="K25" i="52"/>
  <c r="K32" i="52"/>
  <c r="K31" i="52"/>
  <c r="L23" i="57"/>
  <c r="K64" i="52"/>
  <c r="L21" i="57"/>
  <c r="K71" i="52"/>
  <c r="K34" i="52"/>
  <c r="K67" i="52"/>
  <c r="K88" i="52"/>
  <c r="K76" i="52"/>
  <c r="K20" i="52"/>
  <c r="K17" i="52"/>
  <c r="K63" i="52"/>
  <c r="L24" i="57"/>
  <c r="L12" i="57"/>
  <c r="K49" i="52"/>
  <c r="K82" i="52"/>
  <c r="K70" i="52"/>
  <c r="L15" i="57"/>
  <c r="K36" i="52"/>
  <c r="K73" i="52"/>
  <c r="L9" i="57"/>
  <c r="K68" i="52"/>
  <c r="L11" i="57"/>
  <c r="K51" i="52"/>
  <c r="K80" i="52"/>
  <c r="K86" i="52"/>
  <c r="K35" i="52"/>
  <c r="K10" i="52"/>
  <c r="K27" i="57"/>
  <c r="K14" i="52"/>
  <c r="K40" i="52"/>
  <c r="K72" i="52"/>
  <c r="K84" i="52"/>
  <c r="K18" i="52"/>
  <c r="K39" i="52"/>
  <c r="K30" i="52"/>
  <c r="L17" i="57"/>
  <c r="K55" i="52"/>
  <c r="K33" i="52"/>
  <c r="L16" i="57"/>
  <c r="K52" i="52"/>
  <c r="K38" i="52"/>
  <c r="K74" i="52"/>
  <c r="K24" i="52"/>
  <c r="J89" i="52"/>
  <c r="K23" i="52"/>
  <c r="L10" i="57"/>
  <c r="K8" i="52"/>
  <c r="K59" i="52"/>
  <c r="K43" i="52"/>
  <c r="L19" i="57"/>
  <c r="K65" i="52"/>
  <c r="L20" i="57"/>
  <c r="K58" i="52"/>
  <c r="K85" i="52"/>
  <c r="K37" i="52"/>
  <c r="L26" i="57"/>
  <c r="K78" i="52"/>
  <c r="K16" i="52"/>
  <c r="K29"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<sst xmlns="http://schemas.openxmlformats.org/spreadsheetml/2006/main" count="520" uniqueCount="439">
  <si>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</si>
  <si>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</si>
  <si>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</si>
  <si>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</si>
  <si>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</si>
  <si>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</si>
  <si>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</si>
  <si>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</si>
  <si>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</si>
  <si>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</si>
  <si>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</si>
  <si>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</si>
  <si>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</si>
  <si>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</si>
  <si>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</si>
  <si>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</si>
  <si>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</si>
  <si>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</si>
  <si>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</si>
  <si>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</si>
  <si>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</si>
  <si>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</si>
  <si>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</si>
  <si>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</si>
  <si>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</si>
  <si>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</si>
  <si>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</si>
  <si>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</si>
  <si>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</si>
  <si>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</si>
  <si>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</si>
  <si>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</si>
  <si>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</si>
  <si>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</si>
  <si>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</si>
  <si>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</si>
  <si>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</si>
  <si>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</si>
  <si>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</si>
  <si>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</si>
  <si>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</si>
  <si>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</si>
  <si>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</si>
  <si>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</si>
  <si>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</si>
  <si>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</si>
  <si>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</si>
  <si>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</si>
  <si>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</si>
  <si>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</si>
  <si>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</si>
  <si>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</si>
  <si>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</si>
  <si>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</si>
  <si>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</si>
  <si>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</si>
  <si>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</si>
  <si>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</si>
  <si>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</si>
  <si>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</si>
  <si>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</si>
  <si>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</si>
  <si>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</si>
  <si>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</si>
  <si>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</si>
  <si>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</si>
  <si>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</si>
  <si>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</si>
  <si>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</si>
  <si>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</si>
  <si>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</si>
  <si>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</si>
  <si>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</si>
  <si>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</si>
  <si>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</si>
  <si>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</si>
  <si>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</si>
  <si>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</si>
  <si>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</si>
  <si>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</si>
  <si>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</si>
  <si>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</si>
  <si>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</si>
  <si>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</si>
  <si>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</si>
  <si>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</si>
  <si>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</si>
  <si>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</si>
  <si>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</si>
  <si>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</si>
  <si>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</si>
  <si>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</si>
  <si>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</si>
  <si>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</si>
  <si>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</si>
  <si>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</si>
  <si>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</si>
  <si>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</si>
  <si>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</si>
  <si>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</si>
  <si>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</si>
  <si>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</si>
  <si>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</si>
  <si>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</si>
  <si>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</si>
  <si>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</si>
  <si>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</si>
  <si>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</si>
  <si>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</si>
  <si>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</si>
  <si>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</si>
  <si>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</si>
  <si>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</si>
  <si>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</si>
  <si>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</si>
  <si>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</si>
  <si>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</si>
  <si>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</si>
  <si>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</si>
  <si>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</si>
  <si>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</si>
  <si>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</si>
  <si>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</si>
  <si>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</si>
  <si>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</si>
  <si>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</si>
  <si>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</si>
  <si>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</si>
  <si>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</si>
  <si>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</si>
  <si>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</si>
  <si>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</si>
  <si>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</si>
  <si>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</si>
  <si>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</si>
  <si>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</si>
  <si>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</si>
  <si>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</si>
  <si>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</si>
  <si>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</si>
  <si>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</si>
  <si>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</si>
  <si>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</si>
  <si>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</si>
  <si>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</si>
  <si>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</si>
  <si>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</si>
  <si>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</si>
  <si>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</si>
  <si>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</si>
  <si>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</si>
  <si>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</si>
  <si>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</si>
  <si>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</si>
  <si>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</si>
  <si>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</si>
  <si>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</si>
  <si>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</si>
  <si>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</si>
  <si>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</si>
  <si>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</si>
  <si>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</si>
  <si>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</si>
  <si>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</si>
  <si>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</si>
  <si>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</si>
  <si>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</si>
  <si>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</si>
  <si>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</si>
  <si>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</si>
  <si>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</si>
  <si>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</si>
  <si>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</si>
  <si>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</si>
  <si>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</si>
  <si>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</si>
  <si>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</si>
  <si>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</si>
  <si>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</si>
  <si>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</si>
  <si>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</si>
  <si>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</si>
  <si>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</si>
  <si>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</si>
  <si>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</si>
  <si>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</si>
  <si>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</si>
  <si>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</si>
  <si>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</si>
  <si>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</si>
  <si>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</si>
  <si>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</si>
  <si>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</si>
  <si>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</si>
  <si>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</si>
  <si>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</si>
  <si>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</si>
  <si>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</si>
  <si>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</si>
  <si>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</si>
  <si>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</si>
  <si>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</si>
  <si>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</si>
  <si>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</si>
  <si>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</si>
  <si>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</si>
  <si>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</si>
  <si>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</si>
  <si>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</si>
  <si>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</si>
  <si>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</si>
  <si>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</si>
  <si>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</si>
  <si>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</si>
  <si>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</si>
  <si>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</si>
  <si>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</si>
  <si>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</si>
  <si>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</si>
  <si>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</si>
  <si>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</si>
  <si>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</si>
  <si>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</si>
  <si>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</si>
  <si>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</si>
  <si>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</si>
  <si>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</si>
  <si>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</si>
  <si>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</si>
  <si>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</si>
  <si>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</si>
  <si>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</si>
  <si>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</si>
  <si>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</si>
  <si>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</si>
  <si>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</si>
  <si>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</si>
  <si>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</si>
  <si>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</si>
  <si>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</si>
  <si>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</si>
  <si>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</si>
  <si>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</si>
  <si>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</si>
  <si>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</si>
  <si>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</si>
  <si>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</si>
  <si>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</si>
  <si>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</si>
  <si>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</si>
  <si>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</si>
  <si>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</si>
  <si>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</si>
  <si>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</si>
  <si>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</si>
  <si>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</si>
  <si>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</si>
  <si>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</si>
  <si>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</si>
  <si>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</si>
  <si>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</si>
  <si>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</si>
  <si>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</si>
  <si>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</si>
  <si>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</si>
  <si>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</si>
  <si>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</si>
  <si>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</si>
  <si>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</si>
  <si>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</si>
  <si>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</si>
  <si>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</si>
  <si>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</si>
  <si>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</si>
  <si>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</si>
  <si>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</si>
  <si>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</si>
  <si>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</si>
  <si>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</si>
  <si>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</si>
  <si>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</si>
  <si>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</si>
  <si>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</si>
  <si>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</si>
  <si>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</si>
  <si>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</si>
  <si>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</si>
  <si>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</si>
  <si>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</si>
  <si>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</si>
  <si>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</si>
  <si>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</si>
  <si>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</si>
  <si>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</si>
  <si>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</si>
  <si>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</si>
  <si>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</si>
  <si>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</si>
  <si>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</si>
  <si>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</si>
  <si>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</si>
  <si>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</si>
  <si>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</si>
  <si>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</si>
  <si>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</si>
  <si>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</si>
  <si>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</si>
  <si>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</si>
  <si>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</si>
  <si>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</si>
  <si>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</si>
  <si>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</si>
  <si>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</si>
  <si>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</si>
  <si>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</si>
  <si>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</si>
  <si>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</si>
  <si>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</si>
  <si>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</si>
  <si>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</si>
  <si>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</si>
  <si>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</si>
  <si>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</si>
  <si>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</si>
  <si>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</si>
  <si>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</si>
  <si>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</si>
  <si>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</si>
  <si>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</si>
  <si>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</si>
  <si>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</si>
  <si>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</si>
  <si>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</si>
  <si>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</si>
  <si>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</si>
  <si>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</si>
  <si>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</si>
  <si>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</si>
  <si>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</si>
  <si>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</si>
  <si>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</si>
  <si>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</si>
  <si>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</si>
  <si>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日期</t>
  </si>
  <si>
    <t>000300.SH</t>
  </si>
  <si>
    <t>CI005020.WI</t>
  </si>
  <si>
    <t>沪深300</t>
  </si>
  <si>
    <t>农林牧渔(中信)</t>
  </si>
  <si>
    <t>收盘价</t>
  </si>
  <si>
    <t>涨跌幅(%)</t>
  </si>
  <si>
    <t>关于股票期权激励计划首次授予期权第一个行权期可行权的公告。</t>
    <phoneticPr fontId="2" type="noConversion"/>
  </si>
  <si>
    <t>大华农（300186）</t>
    <phoneticPr fontId="2" type="noConversion"/>
  </si>
  <si>
    <t>农发种业（600313）</t>
    <phoneticPr fontId="2" type="noConversion"/>
  </si>
  <si>
    <t>关于新设及收购种业公司股权完成情况的公告。</t>
    <phoneticPr fontId="2" type="noConversion"/>
  </si>
  <si>
    <t>唐人神（002567）</t>
    <phoneticPr fontId="2" type="noConversion"/>
  </si>
  <si>
    <t>新农开发（600359）</t>
    <phoneticPr fontId="2" type="noConversion"/>
  </si>
  <si>
    <t>关于非公开发行A股股票获得中国证监会核准批文的公告。</t>
    <phoneticPr fontId="2" type="noConversion"/>
  </si>
  <si>
    <t>关于筹划非公开发行股票事项停牌的公告。</t>
    <phoneticPr fontId="2" type="noConversion"/>
  </si>
  <si>
    <t>农业部最新公布数据显示，今年1~9月，311家全国规模以上制糖业企业中，亏损企业209家，亏损面高达67.2%，亏损额达57.2亿元，亏损企业数和亏损额分别同比增长21.5%、58.4%。
　　据悉，当年冠以“糖高宗”高价的食糖价格目前一落千丈，从每吨高达7000元的售价被拉至4000元的低位。这是由于甘蔗作为国内白糖的主要原料，具有周期性效应。2008年至2011年，白糖价格从每吨2800元涨至每吨7500元，2012年以来糖价又跌至每吨4000元。
　　据悉，这轮糖企亏损从2013年就已开始，去年国内糖业亏损超30亿元。对比几年前的“糖高宗”，国内制糖业如今面临的不仅仅是“十几年来首次亏损”的压力，更有进一步恶化的产业风险。
　　光明食品集团副总裁葛俊杰此前曾向21世纪经济报道表示，目前糖业突出存在的七大问题。1、全球糖业供大于求；2、国际食糖冲击国内市场；3、糖价倒挂导致全行业亏损；4、糖企生产成本居高不下；5、糖业竞争力相对落后；6、糖业调控政策有待完善；7、糖业安全面临重大影响。
　　2011年至2013年，我国食糖累计净进口1106万吨，占同期国内生产量的26%，超出正常缺口500万吨。过度进口导致国内食糖价格跌破成本，国内制糖企业库存积压，亏损严重。2013年以来国际糖价一直在16美分~20美分/磅的低位波动，2013/14榨季更跌破15美分/磅的历史低点，远低于国内糖价。据海关统计，2013年我国进口食糖454.6万吨，同比增长21.3%，超出配额(194.5万吨、15%关税)260万吨，相当于同期我国食糖产量的1/3左右。
（资料来源：21世纪新闻报道）</t>
    <phoneticPr fontId="2" type="noConversion"/>
  </si>
  <si>
    <t xml:space="preserve">“２０１４中国粮食与食品安全战略峰会”７日在北京圆满落幕。会议由国务院发展研究中心指导，国务院发展研究中心农村经济研究部和中国经济年鉴社联合主办。围绕“改革创新持续提升粮食与食品安全保障能力”的主题，２００多位来自中外政府部门、智库机构、企业界人士通过专题讨论会和圆桌会谈，着眼于全面深化粮食和农业政策改革，重点探讨粮食与食品安全战略、粮食贸易、农业科技创新、农业可持续发展等重要议题。 
　　国务院发展研究中心主任李伟指出，粮食安全与能源安全、金融安全并称为当今世界的三大经济安全，粮食安全战略是国家安全战略的重要组成部分。在迈向高收入国家的进程中，我国必须与时俱进地树立新型国家粮食安全观，构建高效、开放、可持续的国家粮食安全保障体系。 
　　中央财经领导小组办公室副主任韩俊表示，在全球化深入发展的大背景下，我国既需要立足于国内保障粮食安全，同时要实现农业的可持续发展，必须深化和各个国家的贸易、投资、技术等各个领域的合作。 
　　来自中央农办、农业部、国家发改委、国家粮食局、河南省、江苏省、吉林省及美国、巴西、阿根廷等国农业部的官员学者和企业家就“全面深化改革与中国粮食安全的新挑战、新机遇”、“中国农业和食品企业走出去与国际合作”、“中国粮食与食品安全新战略”、“科技创新推动粮食和食品安全”等焦点议题展开了讨论。 
　　除高水平专题讨论会以外，本届会议组委会还为项目洽谈活动搭建了便利的交流平台。来自中外各商业领袖及学者就农业科技创新项目进行商谈，为寻求贸易投资机会的企业提供独特视角和商业契机。 
　　近年来，粮食安全问题持续升温，各国正在寻求共同应对粮食安全问题、保障粮食供求与食品安全的有效途径。中国对全球的粮食安全问题起到日益举足轻重的作用，正在朝着逐渐完善国际粮食供应体系的方向而努力。对政商界领袖而言，搭建此次合作交流的平台十分必要。 
　　中国粮食安全战略峰会自２０１３年举办以来，曾就多个重要议题如中国粮食安全形势、全球粮食安全与中国的作用、中国粮食价格流通体制改革、粮食企业走出去等展开了热烈讨论和交流，同时也为中外粮食企业迈向国际化提供了一个良好的互利共赢、协同发展的平台。 
（资料来源：新华网）
</t>
    <phoneticPr fontId="2" type="noConversion"/>
  </si>
  <si>
    <t>由于美国农产品丰收，谷物价格2014年至今为止已经下跌13%，大豆下跌19%，小麦下挫15%。联合国粮农组织高级经济学家Abdolreza Abbassian认为全球粮食库存将触及15年高位，因此农产品价格走势承压。 
摩根士丹利周日全线下调了2014-2015市场年谷物、大豆和小麦的价格预估。该行认为全球供大于求的情况甚于预期。
大摩下调2014-2015市场年谷物预期至3.9美元/蒲式耳，10月的预期为4.35美元/蒲式耳；下调大豆预期至9美元/蒲式耳，10月预期为10.10美元/蒲式耳；下调小麦预期至5.4美元/蒲式耳，之前预期为5.75美元/蒲式耳。
（来源：财经网）</t>
    <phoneticPr fontId="2" type="noConversion"/>
  </si>
  <si>
    <t xml:space="preserve">  2014年10月份，全国居民消费价格总水平同比上涨1.6%。其中，城市上涨1.7%，农村上涨1.4%；食品价格上涨2.5%，非食品价格上涨1.2%；消费品价格上涨1.4%，服务价格上涨2.0%。1-10月平均，全国居民消费价格总水平比去年同期上涨2.1%。 
（来源：国家统计局）
</t>
    <phoneticPr fontId="2" type="noConversion"/>
  </si>
  <si>
    <t>新京报快讯 在今日举行的“中国粮食与安全战略峰会”上，农业部副部长余欣荣表示，我国农业目前面临水资源紧缺，种粮成本增加，生态压力增大，灾害威胁较大的困难，他表示，需要改变“大肥大水”的高耗水高化肥投入的粮食生产方式。
余欣荣称，目前我国农业资源约束日益严峻，突出表现在水资源上。而因为化肥农药、土地流转、人工费用等增加，中国种粮成本也高于以前。此外，生态压力持续增大，灾害威胁依然较大，我国化肥使用比发达国家高出20%，农药使用比发达国家高出15%，余欣荣说，今后靠“大肥大水”的高耗水高化肥的粮食生产方式需要改变。
中央财经领导小组办公室副主任韩俊也再度提及最近公布的我国土壤污染状况，我国中度和重度污染的耕地面积占到了2.9%，约5000万亩。他表示，目前已经启动了大规模的土壤修复项目。而对于水资源欠缺问题，他表示，不能光靠工程措施，也要需要优化种植结构，并在水资源配置中引入市场机制。
（资料来源：新京报网）</t>
    <phoneticPr fontId="2" type="noConversion"/>
  </si>
  <si>
    <t>近日在南昌召开的2014年全国杂粮玉米市场分析及产销衔接会上，有关专家分析认为：预计2014年全国玉米总产约4246亿斤，比上年减产约120亿斤，减幅2.75%。
　　专家预计2014年全国玉米减产约120亿斤。
　　据悉，此次会议共有来自全国各地的70余名专家、粮食企业代表参加，共同探讨国内外杂粮玉米市场现状，展望杂粮玉米市场的未来走向。中国粮食行业协会副会长田鸿儒在致词时表示，今年的杂粮玉米市场产销价格起伏不定，特别是受到国际市场接轨以后的影响，给产销企业判断市场走向增加了很大的难度。
　　受暑期高温干旱的天气影响，今年吉林、河南等产区的玉米产量、质量双下降。中华粮网高级分析师在会上表示，综合粮网的调研情况及其他主体的考察结果，预计2014年全国玉米总产约4246亿斤，比上年减产约120亿斤，减幅2.75%。
　　据中国玉米网总裁冯利臣介绍，在国家现行的玉米价格保护政策下，我国玉米的价格、种植效益比、种植收益比及库存量都达到了全球最高，中国未来的玉米政策走向牵动着全世界的神经。
　　杂粮作为我国三大主粮的重要补充，是人民的主副食供应保障，在国家粮食安全中占有重要地位。据统计，2013年全国杂粮总产量达8328.5万吨，占全国粮食总产量的13.8%。
（资料来源：新浪网）</t>
    <phoneticPr fontId="2" type="noConversion"/>
  </si>
  <si>
    <t xml:space="preserve">专家预计2014年全国玉米减产约120亿斤
</t>
    <phoneticPr fontId="2" type="noConversion"/>
  </si>
  <si>
    <t xml:space="preserve">农业部：糖企亏损面高达67.2%
</t>
    <phoneticPr fontId="2" type="noConversion"/>
  </si>
  <si>
    <t xml:space="preserve">“2014中国粮食与食品安全战略峰会”落幕
</t>
    <phoneticPr fontId="2" type="noConversion"/>
  </si>
  <si>
    <t xml:space="preserve">大摩全线下调国际农产品目标价
</t>
    <phoneticPr fontId="2" type="noConversion"/>
  </si>
  <si>
    <t xml:space="preserve">国家统计局：我国10月份CPI同比增长1.6%
</t>
    <phoneticPr fontId="2" type="noConversion"/>
  </si>
  <si>
    <t xml:space="preserve">农业部副部长:中国粮食农药使用高出发达国家15%
</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</si>
  <si>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</si>
  <si>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</si>
  <si>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</si>
  <si>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</si>
  <si>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</si>
  <si>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</si>
  <si>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</si>
  <si>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</si>
  <si>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</si>
  <si>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</si>
  <si>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</si>
  <si>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</si>
  <si>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</si>
  <si>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</si>
  <si>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</si>
  <si>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</si>
  <si>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</si>
  <si>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</si>
  <si>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</si>
  <si>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</si>
  <si>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</si>
  <si>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</si>
  <si>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</si>
  <si>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</si>
  <si>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</si>
  <si>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</si>
  <si>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</si>
  <si>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</si>
  <si>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</si>
  <si>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</si>
  <si>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</si>
  <si>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</si>
  <si>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</si>
  <si>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</si>
  <si>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</si>
  <si>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</si>
  <si>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</si>
  <si>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</si>
  <si>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</si>
  <si>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</si>
  <si>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</si>
  <si>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元/头</t>
    <phoneticPr fontId="2" type="noConversion"/>
  </si>
  <si>
    <t>生猪存栏:能繁母猪</t>
    <phoneticPr fontId="2" type="noConversion"/>
  </si>
  <si>
    <t>生猪存栏</t>
    <phoneticPr fontId="2" type="noConversion"/>
  </si>
  <si>
    <t>万头</t>
    <phoneticPr fontId="2" type="noConversion"/>
  </si>
  <si>
    <t>平均价:仔猪:全国</t>
    <phoneticPr fontId="2" type="noConversion"/>
  </si>
  <si>
    <t>平均价:活猪:全国</t>
    <phoneticPr fontId="2" type="noConversion"/>
  </si>
  <si>
    <t>平均价:猪肉:全国</t>
    <phoneticPr fontId="2" type="noConversion"/>
  </si>
  <si>
    <t>指标名称</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</si>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</sst>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4">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2" xfId="69" applyNumberFormat="1" applyFont="1" applyFill="1" applyBorder="1" applyAlignment="1">
      <alignment vertical="center"/>
    </xf>
    <xf numFmtId="0" fontId="35" fillId="33" borderId="0" xfId="68" applyFont="1" applyFill="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41947</c:v>
                </c:pt>
              </c:numCache>
            </c:numRef>
          </c:cat>
          <c:val>
            <c:numRef>
              <c:f>市场及表现!$M$5:$M$813</c:f>
              <c:numCache>
                <c:formatCode>###,###,##0.000</c:formatCode>
                <c:ptCount val="809"/>
                <c:pt idx="0">
                  <c:v>0</c:v>
                </c:pt>
                <c:pt idx="1">
                  <c:v>1.0411120740242641E-2</c:v>
                </c:pt>
                <c:pt idx="2">
                  <c:v>-1.1992370964238885E-2</c:v>
                </c:pt>
                <c:pt idx="3">
                  <c:v>-4.9173341209358679E-3</c:v>
                </c:pt>
                <c:pt idx="4">
                  <c:v>1.5046057906920263E-2</c:v>
                </c:pt>
                <c:pt idx="5">
                  <c:v>4.8799402734759578E-2</c:v>
                </c:pt>
                <c:pt idx="6">
                  <c:v>4.1571077024848746E-2</c:v>
                </c:pt>
                <c:pt idx="7">
                  <c:v>4.7049318857682598E-2</c:v>
                </c:pt>
                <c:pt idx="8">
                  <c:v>4.0632344641733598E-2</c:v>
                </c:pt>
                <c:pt idx="9">
                  <c:v>3.5439090560903441E-2</c:v>
                </c:pt>
                <c:pt idx="10">
                  <c:v>3.1409104667797116E-2</c:v>
                </c:pt>
                <c:pt idx="11">
                  <c:v>3.088533172358443E-2</c:v>
                </c:pt>
                <c:pt idx="12">
                  <c:v>4.2571988553855578E-2</c:v>
                </c:pt>
                <c:pt idx="13">
                  <c:v>5.3388137341642938E-2</c:v>
                </c:pt>
                <c:pt idx="14">
                  <c:v>5.3135102761833419E-2</c:v>
                </c:pt>
                <c:pt idx="15">
                  <c:v>4.443174953549156E-2</c:v>
                </c:pt>
                <c:pt idx="16">
                  <c:v>5.479321331894571E-2</c:v>
                </c:pt>
                <c:pt idx="17">
                  <c:v>6.8762362962991874E-2</c:v>
                </c:pt>
                <c:pt idx="18">
                  <c:v>6.5766537169959394E-2</c:v>
                </c:pt>
                <c:pt idx="19">
                  <c:v>5.8896605148174075E-2</c:v>
                </c:pt>
                <c:pt idx="20">
                  <c:v>5.8285608679863099E-2</c:v>
                </c:pt>
                <c:pt idx="21">
                  <c:v>5.9343517759270936E-2</c:v>
                </c:pt>
                <c:pt idx="22">
                  <c:v>4.18301567993975E-2</c:v>
                </c:pt>
                <c:pt idx="23">
                  <c:v>4.0643571431963954E-2</c:v>
                </c:pt>
                <c:pt idx="24">
                  <c:v>3.9185815900502963E-2</c:v>
                </c:pt>
                <c:pt idx="25">
                  <c:v>2.2468261648118659E-2</c:v>
                </c:pt>
                <c:pt idx="26">
                  <c:v>1.7482271386927373E-2</c:v>
                </c:pt>
                <c:pt idx="27">
                  <c:v>1.7849301067538237E-2</c:v>
                </c:pt>
                <c:pt idx="28">
                  <c:v>7.1337615922004716E-3</c:v>
                </c:pt>
                <c:pt idx="29">
                  <c:v>-1.6301731214233617E-2</c:v>
                </c:pt>
                <c:pt idx="30">
                  <c:v>-1.3509714843846221E-2</c:v>
                </c:pt>
                <c:pt idx="31">
                  <c:v>-1.1935373413838102E-2</c:v>
                </c:pt>
                <c:pt idx="32">
                  <c:v>-4.6543681497688283E-3</c:v>
                </c:pt>
                <c:pt idx="33">
                  <c:v>-2.1829630003856071E-2</c:v>
                </c:pt>
                <c:pt idx="34">
                  <c:v>-5.3590651365414965E-3</c:v>
                </c:pt>
                <c:pt idx="35">
                  <c:v>-7.0948996260183916E-3</c:v>
                </c:pt>
                <c:pt idx="36">
                  <c:v>6.1043512879934703E-3</c:v>
                </c:pt>
                <c:pt idx="37">
                  <c:v>2.629227912045895E-3</c:v>
                </c:pt>
                <c:pt idx="38">
                  <c:v>-1.084248856486647E-2</c:v>
                </c:pt>
                <c:pt idx="39">
                  <c:v>-3.3357384572403892E-2</c:v>
                </c:pt>
                <c:pt idx="40">
                  <c:v>-3.3632009133425567E-2</c:v>
                </c:pt>
                <c:pt idx="41">
                  <c:v>-3.1943672602616102E-2</c:v>
                </c:pt>
                <c:pt idx="42">
                  <c:v>-4.0445807204058659E-2</c:v>
                </c:pt>
                <c:pt idx="43">
                  <c:v>-4.7946166677245716E-2</c:v>
                </c:pt>
                <c:pt idx="44">
                  <c:v>-5.2770232079344059E-2</c:v>
                </c:pt>
                <c:pt idx="45">
                  <c:v>-4.4493928681383355E-2</c:v>
                </c:pt>
                <c:pt idx="46">
                  <c:v>-4.6180106214071759E-2</c:v>
                </c:pt>
                <c:pt idx="47">
                  <c:v>-4.4926591904879798E-2</c:v>
                </c:pt>
                <c:pt idx="48">
                  <c:v>-5.9329700171295019E-2</c:v>
                </c:pt>
                <c:pt idx="49">
                  <c:v>-6.4725036476273368E-2</c:v>
                </c:pt>
                <c:pt idx="50">
                  <c:v>-5.5477183923754669E-2</c:v>
                </c:pt>
                <c:pt idx="51">
                  <c:v>-3.1129730310908821E-2</c:v>
                </c:pt>
                <c:pt idx="52">
                  <c:v>-3.6271168436829204E-2</c:v>
                </c:pt>
                <c:pt idx="53">
                  <c:v>-3.0317083418074153E-2</c:v>
                </c:pt>
                <c:pt idx="54">
                  <c:v>-4.3167008436069354E-2</c:v>
                </c:pt>
                <c:pt idx="55">
                  <c:v>-4.1467445115029311E-2</c:v>
                </c:pt>
                <c:pt idx="56">
                  <c:v>-3.8045001293239955E-2</c:v>
                </c:pt>
                <c:pt idx="57">
                  <c:v>-4.8982917575065232E-2</c:v>
                </c:pt>
                <c:pt idx="58">
                  <c:v>-4.4650671944985287E-2</c:v>
                </c:pt>
                <c:pt idx="59">
                  <c:v>-2.0879670830510455E-2</c:v>
                </c:pt>
                <c:pt idx="60">
                  <c:v>-1.3095187204568148E-2</c:v>
                </c:pt>
                <c:pt idx="61">
                  <c:v>-1.0640838140342668E-2</c:v>
                </c:pt>
                <c:pt idx="62">
                  <c:v>-1.5689439347049916E-2</c:v>
                </c:pt>
                <c:pt idx="63">
                  <c:v>-8.771577566973332E-3</c:v>
                </c:pt>
                <c:pt idx="64">
                  <c:v>-1.8316940060599807E-3</c:v>
                </c:pt>
                <c:pt idx="65">
                  <c:v>-1.4442402032221802E-2</c:v>
                </c:pt>
                <c:pt idx="66">
                  <c:v>-3.1232066821855753E-3</c:v>
                </c:pt>
                <c:pt idx="67">
                  <c:v>-1.2285994708727377E-2</c:v>
                </c:pt>
                <c:pt idx="68">
                  <c:v>-2.2278701613073992E-2</c:v>
                </c:pt>
                <c:pt idx="69">
                  <c:v>-4.3775845906258937E-2</c:v>
                </c:pt>
                <c:pt idx="70">
                  <c:v>-6.8215704638693864E-2</c:v>
                </c:pt>
                <c:pt idx="71">
                  <c:v>-6.5842533903826994E-2</c:v>
                </c:pt>
                <c:pt idx="72">
                  <c:v>-6.9856975010460287E-2</c:v>
                </c:pt>
                <c:pt idx="73">
                  <c:v>-5.9121140952783202E-2</c:v>
                </c:pt>
                <c:pt idx="74">
                  <c:v>-5.4199057035980713E-2</c:v>
                </c:pt>
                <c:pt idx="75">
                  <c:v>-5.6831739345020393E-2</c:v>
                </c:pt>
                <c:pt idx="76">
                  <c:v>-6.5595976318381433E-2</c:v>
                </c:pt>
                <c:pt idx="77">
                  <c:v>-6.1425655547394542E-2</c:v>
                </c:pt>
                <c:pt idx="78">
                  <c:v>-6.3703830364926772E-2</c:v>
                </c:pt>
                <c:pt idx="79">
                  <c:v>-9.4176361647730245E-2</c:v>
                </c:pt>
                <c:pt idx="80">
                  <c:v>-8.9480972533657721E-2</c:v>
                </c:pt>
                <c:pt idx="81">
                  <c:v>-8.7117733190148594E-2</c:v>
                </c:pt>
                <c:pt idx="82">
                  <c:v>-7.5805014834476103E-2</c:v>
                </c:pt>
                <c:pt idx="83">
                  <c:v>-8.3360212859942884E-2</c:v>
                </c:pt>
                <c:pt idx="84">
                  <c:v>-7.4636996850885429E-2</c:v>
                </c:pt>
                <c:pt idx="85">
                  <c:v>-7.6754974007821719E-2</c:v>
                </c:pt>
                <c:pt idx="86">
                  <c:v>-8.4209130921214403E-2</c:v>
                </c:pt>
                <c:pt idx="87">
                  <c:v>-9.8848433582093054E-2</c:v>
                </c:pt>
                <c:pt idx="88">
                  <c:v>-6.7831834772737576E-2</c:v>
                </c:pt>
                <c:pt idx="89">
                  <c:v>-6.016480064459051E-2</c:v>
                </c:pt>
                <c:pt idx="90">
                  <c:v>-6.1077625050250717E-2</c:v>
                </c:pt>
                <c:pt idx="91">
                  <c:v>-6.2542721175324112E-2</c:v>
                </c:pt>
                <c:pt idx="92">
                  <c:v>-6.9166527411287926E-2</c:v>
                </c:pt>
                <c:pt idx="93">
                  <c:v>-7.0782321605223686E-2</c:v>
                </c:pt>
                <c:pt idx="94">
                  <c:v>-7.3226307478467367E-2</c:v>
                </c:pt>
                <c:pt idx="95">
                  <c:v>-6.5967755794859029E-2</c:v>
                </c:pt>
                <c:pt idx="96">
                  <c:v>-5.8362900812603868E-2</c:v>
                </c:pt>
                <c:pt idx="97">
                  <c:v>-6.5150359106157629E-2</c:v>
                </c:pt>
                <c:pt idx="98">
                  <c:v>-5.6314011595547053E-2</c:v>
                </c:pt>
                <c:pt idx="99">
                  <c:v>-3.3927791876035673E-2</c:v>
                </c:pt>
                <c:pt idx="100">
                  <c:v>-3.3364725166016296E-2</c:v>
                </c:pt>
                <c:pt idx="101">
                  <c:v>-1.8190854570318438E-2</c:v>
                </c:pt>
                <c:pt idx="102">
                  <c:v>-1.9527274407365791E-2</c:v>
                </c:pt>
                <c:pt idx="103">
                  <c:v>-2.0413759035946999E-2</c:v>
                </c:pt>
                <c:pt idx="104">
                  <c:v>-3.7318714325254798E-2</c:v>
                </c:pt>
                <c:pt idx="105">
                  <c:v>-3.5996112076183362E-2</c:v>
                </c:pt>
                <c:pt idx="106">
                  <c:v>-3.9330900574250371E-2</c:v>
                </c:pt>
                <c:pt idx="107">
                  <c:v>-3.947080365250677E-2</c:v>
                </c:pt>
                <c:pt idx="108">
                  <c:v>-5.5547135462882702E-2</c:v>
                </c:pt>
                <c:pt idx="109">
                  <c:v>-5.142474445018741E-2</c:v>
                </c:pt>
                <c:pt idx="110">
                  <c:v>-5.2343182250962794E-2</c:v>
                </c:pt>
                <c:pt idx="111">
                  <c:v>-5.4154149875058732E-2</c:v>
                </c:pt>
                <c:pt idx="112">
                  <c:v>-6.3933547765026799E-2</c:v>
                </c:pt>
                <c:pt idx="113">
                  <c:v>-7.8121188018942189E-2</c:v>
                </c:pt>
                <c:pt idx="114">
                  <c:v>-6.7973465049490867E-2</c:v>
                </c:pt>
                <c:pt idx="115">
                  <c:v>-6.7891854920507866E-2</c:v>
                </c:pt>
                <c:pt idx="116">
                  <c:v>-6.883706429798675E-2</c:v>
                </c:pt>
                <c:pt idx="117">
                  <c:v>-6.846658022038199E-2</c:v>
                </c:pt>
                <c:pt idx="118">
                  <c:v>-7.7107754300832387E-2</c:v>
                </c:pt>
                <c:pt idx="119">
                  <c:v>-7.7893629616963556E-2</c:v>
                </c:pt>
                <c:pt idx="120">
                  <c:v>-7.8578032021396571E-2</c:v>
                </c:pt>
                <c:pt idx="121">
                  <c:v>-5.8653501959722631E-2</c:v>
                </c:pt>
                <c:pt idx="122">
                  <c:v>-6.0899723605060574E-2</c:v>
                </c:pt>
                <c:pt idx="123">
                  <c:v>-6.1970586673195549E-2</c:v>
                </c:pt>
                <c:pt idx="124">
                  <c:v>-7.4185334443922057E-2</c:v>
                </c:pt>
                <c:pt idx="125">
                  <c:v>-7.3378732745826736E-2</c:v>
                </c:pt>
                <c:pt idx="126">
                  <c:v>-8.6682047369282422E-2</c:v>
                </c:pt>
                <c:pt idx="127">
                  <c:v>-8.6410877205254644E-2</c:v>
                </c:pt>
                <c:pt idx="128">
                  <c:v>-7.7717023570646027E-2</c:v>
                </c:pt>
                <c:pt idx="129">
                  <c:v>-7.9891998277983212E-2</c:v>
                </c:pt>
                <c:pt idx="130">
                  <c:v>-7.2315642070928221E-2</c:v>
                </c:pt>
                <c:pt idx="131">
                  <c:v>-6.9050373312365187E-2</c:v>
                </c:pt>
                <c:pt idx="132">
                  <c:v>-7.2805302844825448E-2</c:v>
                </c:pt>
                <c:pt idx="133">
                  <c:v>-6.3274621538424447E-2</c:v>
                </c:pt>
                <c:pt idx="134">
                  <c:v>-6.9400994607254463E-2</c:v>
                </c:pt>
                <c:pt idx="135">
                  <c:v>-6.88396550957322E-2</c:v>
                </c:pt>
                <c:pt idx="136">
                  <c:v>-7.1666215436059333E-2</c:v>
                </c:pt>
                <c:pt idx="137">
                  <c:v>-8.1012086503282399E-2</c:v>
                </c:pt>
                <c:pt idx="138">
                  <c:v>-7.1370864493073838E-2</c:v>
                </c:pt>
                <c:pt idx="139">
                  <c:v>-7.8230433323877024E-2</c:v>
                </c:pt>
                <c:pt idx="140">
                  <c:v>-7.841826616042491E-2</c:v>
                </c:pt>
                <c:pt idx="141">
                  <c:v>-6.6765289700844943E-2</c:v>
                </c:pt>
                <c:pt idx="142">
                  <c:v>-6.6982053112217388E-2</c:v>
                </c:pt>
                <c:pt idx="143">
                  <c:v>-7.0158371148185572E-2</c:v>
                </c:pt>
                <c:pt idx="144">
                  <c:v>-6.0299522127355787E-2</c:v>
                </c:pt>
                <c:pt idx="145">
                  <c:v>-5.3557834593972342E-2</c:v>
                </c:pt>
                <c:pt idx="146">
                  <c:v>-6.3135582059416606E-2</c:v>
                </c:pt>
                <c:pt idx="147">
                  <c:v>-6.7209611514196133E-2</c:v>
                </c:pt>
                <c:pt idx="148">
                  <c:v>-8.1602356589629332E-2</c:v>
                </c:pt>
                <c:pt idx="149">
                  <c:v>-7.7361220680265852E-2</c:v>
                </c:pt>
                <c:pt idx="150">
                  <c:v>-7.8492103896171228E-2</c:v>
                </c:pt>
                <c:pt idx="151">
                  <c:v>-7.3867098120851349E-2</c:v>
                </c:pt>
                <c:pt idx="152">
                  <c:v>-7.8811203818490494E-2</c:v>
                </c:pt>
                <c:pt idx="153">
                  <c:v>-7.202979071967619E-2</c:v>
                </c:pt>
                <c:pt idx="154">
                  <c:v>-7.1519403563815143E-2</c:v>
                </c:pt>
                <c:pt idx="155">
                  <c:v>-6.510286114749031E-2</c:v>
                </c:pt>
                <c:pt idx="156">
                  <c:v>-6.5344237137444861E-2</c:v>
                </c:pt>
                <c:pt idx="157">
                  <c:v>-6.2620445107688605E-2</c:v>
                </c:pt>
                <c:pt idx="158">
                  <c:v>-5.8593913611576398E-2</c:v>
                </c:pt>
                <c:pt idx="159">
                  <c:v>-5.9240317649075558E-2</c:v>
                </c:pt>
                <c:pt idx="160">
                  <c:v>-6.0279227545016134E-2</c:v>
                </c:pt>
                <c:pt idx="161">
                  <c:v>-5.847257791716276E-2</c:v>
                </c:pt>
                <c:pt idx="162">
                  <c:v>-7.2187829382150959E-2</c:v>
                </c:pt>
                <c:pt idx="163">
                  <c:v>-7.4719470579116654E-2</c:v>
                </c:pt>
                <c:pt idx="164">
                  <c:v>-7.2490520918748746E-2</c:v>
                </c:pt>
                <c:pt idx="165">
                  <c:v>-6.2235711642483871E-2</c:v>
                </c:pt>
                <c:pt idx="166">
                  <c:v>-6.0846180451653797E-2</c:v>
                </c:pt>
                <c:pt idx="167">
                  <c:v>-6.2620013308064548E-2</c:v>
                </c:pt>
                <c:pt idx="168">
                  <c:v>-6.8578848122686331E-2</c:v>
                </c:pt>
                <c:pt idx="169">
                  <c:v>-6.552343398150795E-2</c:v>
                </c:pt>
                <c:pt idx="170">
                  <c:v>-6.4594632989750433E-2</c:v>
                </c:pt>
                <c:pt idx="171">
                  <c:v>-5.3193827510731428E-2</c:v>
                </c:pt>
                <c:pt idx="172">
                  <c:v>-5.0976536440218045E-2</c:v>
                </c:pt>
                <c:pt idx="173">
                  <c:v>-3.4057763562934218E-2</c:v>
                </c:pt>
                <c:pt idx="174">
                  <c:v>-2.3936812170186061E-2</c:v>
                </c:pt>
                <c:pt idx="175">
                  <c:v>3.4578513909775399E-3</c:v>
                </c:pt>
                <c:pt idx="176">
                  <c:v>6.6842581833586046E-3</c:v>
                </c:pt>
                <c:pt idx="177">
                  <c:v>2.6434772996459799E-3</c:v>
                </c:pt>
                <c:pt idx="178">
                  <c:v>1.4837498688408779E-2</c:v>
                </c:pt>
                <c:pt idx="179">
                  <c:v>5.8349083224626952E-3</c:v>
                </c:pt>
                <c:pt idx="180">
                  <c:v>2.5791823355955312E-2</c:v>
                </c:pt>
                <c:pt idx="181">
                  <c:v>2.3085735110793371E-2</c:v>
                </c:pt>
                <c:pt idx="182">
                  <c:v>2.0437939814904826E-2</c:v>
                </c:pt>
                <c:pt idx="183">
                  <c:v>4.9950580533004718E-3</c:v>
                </c:pt>
                <c:pt idx="184">
                  <c:v>6.5827852716602298E-3</c:v>
                </c:pt>
                <c:pt idx="185">
                  <c:v>2.135680941530449E-2</c:v>
                </c:pt>
                <c:pt idx="186">
                  <c:v>1.7774167932919083E-2</c:v>
                </c:pt>
                <c:pt idx="187">
                  <c:v>1.8572565438153443E-2</c:v>
                </c:pt>
                <c:pt idx="188">
                  <c:v>8.6601732639173257E-3</c:v>
                </c:pt>
                <c:pt idx="189">
                  <c:v>1.9321305986599535E-2</c:v>
                </c:pt>
                <c:pt idx="190">
                  <c:v>2.533497935350093E-2</c:v>
                </c:pt>
                <c:pt idx="191">
                  <c:v>2.5423930076096113E-2</c:v>
                </c:pt>
                <c:pt idx="192">
                  <c:v>2.1698362918084468E-2</c:v>
                </c:pt>
                <c:pt idx="193">
                  <c:v>1.6561674588030817E-2</c:v>
                </c:pt>
                <c:pt idx="194">
                  <c:v>2.1363286409668225E-2</c:v>
                </c:pt>
                <c:pt idx="195">
                  <c:v>1.1647363064464455E-2</c:v>
                </c:pt>
                <c:pt idx="196">
                  <c:v>3.5420523177061014E-3</c:v>
                </c:pt>
                <c:pt idx="197">
                  <c:v>5.0546464014464831E-3</c:v>
                </c:pt>
                <c:pt idx="198">
                  <c:v>-1.9910280674074743E-3</c:v>
                </c:pt>
                <c:pt idx="199">
                  <c:v>9.6714479839057343E-3</c:v>
                </c:pt>
                <c:pt idx="200">
                  <c:v>1.7024995584848712E-2</c:v>
                </c:pt>
                <c:pt idx="201">
                  <c:v>3.0472531282803139E-2</c:v>
                </c:pt>
                <c:pt idx="202">
                  <c:v>4.0135343274224411E-2</c:v>
                </c:pt>
                <c:pt idx="203">
                  <c:v>4.7642611541399482E-2</c:v>
                </c:pt>
                <c:pt idx="204">
                  <c:v>5.7589115885951392E-2</c:v>
                </c:pt>
                <c:pt idx="205">
                  <c:v>5.5846804402110761E-2</c:v>
                </c:pt>
                <c:pt idx="206">
                  <c:v>5.0323655408355039E-2</c:v>
                </c:pt>
                <c:pt idx="207">
                  <c:v>4.6446526582232694E-2</c:v>
                </c:pt>
                <c:pt idx="208">
                  <c:v>5.2882068182024344E-2</c:v>
                </c:pt>
                <c:pt idx="209">
                  <c:v>5.2377294421278364E-2</c:v>
                </c:pt>
                <c:pt idx="210">
                  <c:v>3.1467829416694792E-2</c:v>
                </c:pt>
                <c:pt idx="211">
                  <c:v>3.6891664496873533E-2</c:v>
                </c:pt>
                <c:pt idx="212">
                  <c:v>4.0060210139605257E-2</c:v>
                </c:pt>
                <c:pt idx="213">
                  <c:v>4.7205198522036085E-2</c:v>
                </c:pt>
                <c:pt idx="214">
                  <c:v>2.721676211597357E-2</c:v>
                </c:pt>
                <c:pt idx="215">
                  <c:v>3.6086789997275215E-2</c:v>
                </c:pt>
                <c:pt idx="216">
                  <c:v>5.4395957664637562E-2</c:v>
                </c:pt>
                <c:pt idx="217">
                  <c:v>5.2280571305446832E-2</c:v>
                </c:pt>
                <c:pt idx="218">
                  <c:v>5.2382476016769264E-2</c:v>
                </c:pt>
                <c:pt idx="219">
                  <c:v>5.6958688434549209E-2</c:v>
                </c:pt>
                <c:pt idx="220">
                  <c:v>5.8335697436275868E-2</c:v>
                </c:pt>
                <c:pt idx="221">
                  <c:v>7.0164848142548975E-2</c:v>
                </c:pt>
                <c:pt idx="222">
                  <c:v>7.1707236400362806E-2</c:v>
                </c:pt>
                <c:pt idx="223">
                  <c:v>6.5158563299018146E-2</c:v>
                </c:pt>
                <c:pt idx="224">
                  <c:v>6.0044760349049486E-2</c:v>
                </c:pt>
                <c:pt idx="225">
                  <c:v>5.6424552299354502E-2</c:v>
                </c:pt>
                <c:pt idx="226">
                  <c:v>6.3899867394335175E-2</c:v>
                </c:pt>
                <c:pt idx="227">
                  <c:v>5.5488842513609082E-2</c:v>
                </c:pt>
                <c:pt idx="228">
                  <c:v>5.4338960114236778E-2</c:v>
                </c:pt>
                <c:pt idx="229">
                  <c:v>5.9943287437351112E-2</c:v>
                </c:pt>
                <c:pt idx="230">
                  <c:v>5.0737319448384666E-2</c:v>
                </c:pt>
                <c:pt idx="231">
                  <c:v>4.4368274990727041E-2</c:v>
                </c:pt>
                <c:pt idx="232">
                  <c:v>3.4564264522177091E-2</c:v>
                </c:pt>
                <c:pt idx="233">
                  <c:v>3.2305952487360123E-2</c:v>
                </c:pt>
                <c:pt idx="234">
                  <c:v>2.2860767506559965E-2</c:v>
                </c:pt>
                <c:pt idx="235">
                  <c:v>4.3509857337721947E-2</c:v>
                </c:pt>
                <c:pt idx="236">
                  <c:v>5.8506690087478219E-2</c:v>
                </c:pt>
                <c:pt idx="237">
                  <c:v>6.6080887296411817E-2</c:v>
                </c:pt>
                <c:pt idx="238">
                  <c:v>8.3093792491781615E-2</c:v>
                </c:pt>
                <c:pt idx="239">
                  <c:v>8.4917282304980857E-2</c:v>
                </c:pt>
                <c:pt idx="240">
                  <c:v>8.5186725270511632E-2</c:v>
                </c:pt>
                <c:pt idx="241">
                  <c:v>8.0987905724324349E-2</c:v>
                </c:pt>
                <c:pt idx="242">
                  <c:v>8.2118788940229726E-2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41947</c:v>
                </c:pt>
              </c:numCache>
            </c:numRef>
          </c:cat>
          <c:val>
            <c:numRef>
              <c:f>市场及表现!$N$5:$N$813</c:f>
              <c:numCache>
                <c:formatCode>###,###,##0.000</c:formatCode>
                <c:ptCount val="809"/>
                <c:pt idx="0">
                  <c:v>0</c:v>
                </c:pt>
                <c:pt idx="1">
                  <c:v>-7.9639253659464782E-3</c:v>
                </c:pt>
                <c:pt idx="2">
                  <c:v>-1.1288456976358718E-2</c:v>
                </c:pt>
                <c:pt idx="3">
                  <c:v>-1.6683539306849848E-4</c:v>
                </c:pt>
                <c:pt idx="4">
                  <c:v>2.0934711288290941E-2</c:v>
                </c:pt>
                <c:pt idx="5">
                  <c:v>6.0716114375676256E-2</c:v>
                </c:pt>
                <c:pt idx="6">
                  <c:v>6.162746524977547E-2</c:v>
                </c:pt>
                <c:pt idx="7">
                  <c:v>6.7363620973509342E-2</c:v>
                </c:pt>
                <c:pt idx="8">
                  <c:v>7.8087127578814197E-2</c:v>
                </c:pt>
                <c:pt idx="9">
                  <c:v>7.5444915713016147E-2</c:v>
                </c:pt>
                <c:pt idx="10">
                  <c:v>7.1411463400645525E-2</c:v>
                </c:pt>
                <c:pt idx="11">
                  <c:v>7.3030697228041896E-2</c:v>
                </c:pt>
                <c:pt idx="12">
                  <c:v>7.7221299279311317E-2</c:v>
                </c:pt>
                <c:pt idx="13">
                  <c:v>8.4072585122544563E-2</c:v>
                </c:pt>
                <c:pt idx="14">
                  <c:v>8.7648044359189159E-2</c:v>
                </c:pt>
                <c:pt idx="15">
                  <c:v>2.5003170322159374E-2</c:v>
                </c:pt>
                <c:pt idx="16">
                  <c:v>5.5767852027003295E-2</c:v>
                </c:pt>
                <c:pt idx="17">
                  <c:v>8.5879478499473638E-2</c:v>
                </c:pt>
                <c:pt idx="18">
                  <c:v>9.1709135377564532E-2</c:v>
                </c:pt>
                <c:pt idx="19">
                  <c:v>9.4030509949000196E-2</c:v>
                </c:pt>
                <c:pt idx="20">
                  <c:v>0.1178716439121823</c:v>
                </c:pt>
                <c:pt idx="21">
                  <c:v>0.10867508068668807</c:v>
                </c:pt>
                <c:pt idx="22">
                  <c:v>0.1095261383635826</c:v>
                </c:pt>
                <c:pt idx="23">
                  <c:v>0.10335955908688343</c:v>
                </c:pt>
                <c:pt idx="24">
                  <c:v>9.8526728980937062E-2</c:v>
                </c:pt>
                <c:pt idx="25">
                  <c:v>8.186771513411828E-2</c:v>
                </c:pt>
                <c:pt idx="26">
                  <c:v>6.7048837213002921E-2</c:v>
                </c:pt>
                <c:pt idx="27">
                  <c:v>6.7981185201676508E-2</c:v>
                </c:pt>
                <c:pt idx="28">
                  <c:v>5.0657320379370541E-2</c:v>
                </c:pt>
                <c:pt idx="29">
                  <c:v>5.128256394762909E-2</c:v>
                </c:pt>
                <c:pt idx="30">
                  <c:v>4.6156466070081059E-2</c:v>
                </c:pt>
                <c:pt idx="31">
                  <c:v>5.7334748730262675E-2</c:v>
                </c:pt>
                <c:pt idx="32">
                  <c:v>6.6171386128496712E-2</c:v>
                </c:pt>
                <c:pt idx="33">
                  <c:v>4.1685153006008502E-2</c:v>
                </c:pt>
                <c:pt idx="34">
                  <c:v>5.8314729382476616E-2</c:v>
                </c:pt>
                <c:pt idx="35">
                  <c:v>6.9493911424830968E-2</c:v>
                </c:pt>
                <c:pt idx="36">
                  <c:v>7.0103554171552451E-2</c:v>
                </c:pt>
                <c:pt idx="37">
                  <c:v>8.0975389652137686E-2</c:v>
                </c:pt>
                <c:pt idx="38">
                  <c:v>7.2539219462187443E-2</c:v>
                </c:pt>
                <c:pt idx="39">
                  <c:v>2.8853840503703765E-2</c:v>
                </c:pt>
                <c:pt idx="40">
                  <c:v>2.8546044250848279E-2</c:v>
                </c:pt>
                <c:pt idx="41">
                  <c:v>2.7514245348827737E-2</c:v>
                </c:pt>
                <c:pt idx="42">
                  <c:v>1.0523532438328154E-2</c:v>
                </c:pt>
                <c:pt idx="43">
                  <c:v>-5.3062510450994083E-3</c:v>
                </c:pt>
                <c:pt idx="44">
                  <c:v>-8.0513038032035134E-3</c:v>
                </c:pt>
                <c:pt idx="45">
                  <c:v>1.0085567911759963E-2</c:v>
                </c:pt>
                <c:pt idx="46">
                  <c:v>2.322955408562688E-2</c:v>
                </c:pt>
                <c:pt idx="47">
                  <c:v>1.9507460963181567E-2</c:v>
                </c:pt>
                <c:pt idx="48">
                  <c:v>-4.6079499711055849E-3</c:v>
                </c:pt>
                <c:pt idx="49">
                  <c:v>-1.1476220300757567E-2</c:v>
                </c:pt>
                <c:pt idx="50">
                  <c:v>-5.861757903338094E-3</c:v>
                </c:pt>
                <c:pt idx="51">
                  <c:v>1.8815766888996333E-2</c:v>
                </c:pt>
                <c:pt idx="52">
                  <c:v>1.9768454751425635E-2</c:v>
                </c:pt>
                <c:pt idx="53">
                  <c:v>2.9581959555890602E-2</c:v>
                </c:pt>
                <c:pt idx="54">
                  <c:v>2.3215025604372608E-2</c:v>
                </c:pt>
                <c:pt idx="55">
                  <c:v>9.9267231833810587E-3</c:v>
                </c:pt>
                <c:pt idx="56">
                  <c:v>7.9376703248230651E-3</c:v>
                </c:pt>
                <c:pt idx="57">
                  <c:v>-1.6288502983216047E-3</c:v>
                </c:pt>
                <c:pt idx="58">
                  <c:v>1.8409315330100595E-2</c:v>
                </c:pt>
                <c:pt idx="59">
                  <c:v>4.4303358286115202E-2</c:v>
                </c:pt>
                <c:pt idx="60">
                  <c:v>4.897813927099004E-2</c:v>
                </c:pt>
                <c:pt idx="61">
                  <c:v>8.1931363718660277E-2</c:v>
                </c:pt>
                <c:pt idx="62">
                  <c:v>6.0317169198761844E-2</c:v>
                </c:pt>
                <c:pt idx="63">
                  <c:v>7.4245070711155936E-2</c:v>
                </c:pt>
                <c:pt idx="64">
                  <c:v>8.3803081795280177E-2</c:v>
                </c:pt>
                <c:pt idx="65">
                  <c:v>8.0569145642974238E-2</c:v>
                </c:pt>
                <c:pt idx="66">
                  <c:v>8.1893520484155546E-2</c:v>
                </c:pt>
                <c:pt idx="67">
                  <c:v>7.3730797066381415E-2</c:v>
                </c:pt>
                <c:pt idx="68">
                  <c:v>7.0518480677846496E-2</c:v>
                </c:pt>
                <c:pt idx="69">
                  <c:v>6.3501846881292012E-2</c:v>
                </c:pt>
                <c:pt idx="70">
                  <c:v>1.2515318035027034E-2</c:v>
                </c:pt>
                <c:pt idx="71">
                  <c:v>1.4465420727175493E-2</c:v>
                </c:pt>
                <c:pt idx="72">
                  <c:v>6.0298040031776523E-3</c:v>
                </c:pt>
                <c:pt idx="73">
                  <c:v>1.2488855444171332E-2</c:v>
                </c:pt>
                <c:pt idx="74">
                  <c:v>3.2844191655020394E-2</c:v>
                </c:pt>
                <c:pt idx="75">
                  <c:v>2.9265861313746866E-2</c:v>
                </c:pt>
                <c:pt idx="76">
                  <c:v>3.0058978023735028E-2</c:v>
                </c:pt>
                <c:pt idx="77">
                  <c:v>2.4627263165519553E-2</c:v>
                </c:pt>
                <c:pt idx="78">
                  <c:v>1.5678445137030206E-2</c:v>
                </c:pt>
                <c:pt idx="79">
                  <c:v>-2.3506632978116504E-2</c:v>
                </c:pt>
                <c:pt idx="80">
                  <c:v>-2.5165059113276933E-2</c:v>
                </c:pt>
                <c:pt idx="81">
                  <c:v>-2.7764965425327803E-2</c:v>
                </c:pt>
                <c:pt idx="82">
                  <c:v>-1.7892654863405522E-2</c:v>
                </c:pt>
                <c:pt idx="83">
                  <c:v>-2.3686336454581514E-2</c:v>
                </c:pt>
                <c:pt idx="84">
                  <c:v>-1.1781491365204677E-2</c:v>
                </c:pt>
                <c:pt idx="85">
                  <c:v>7.7557875761691264E-4</c:v>
                </c:pt>
                <c:pt idx="86">
                  <c:v>-7.7813853764747698E-3</c:v>
                </c:pt>
                <c:pt idx="87">
                  <c:v>-2.8814890337294008E-2</c:v>
                </c:pt>
                <c:pt idx="88">
                  <c:v>-1.0197091301196393E-2</c:v>
                </c:pt>
                <c:pt idx="89">
                  <c:v>-5.4140039477341695E-3</c:v>
                </c:pt>
                <c:pt idx="90">
                  <c:v>1.1813038924501917E-4</c:v>
                </c:pt>
                <c:pt idx="91">
                  <c:v>6.6197987085847565E-4</c:v>
                </c:pt>
                <c:pt idx="92">
                  <c:v>-1.698230714634541E-2</c:v>
                </c:pt>
                <c:pt idx="93">
                  <c:v>-3.6401317331986927E-2</c:v>
                </c:pt>
                <c:pt idx="94">
                  <c:v>-4.4167828310987201E-2</c:v>
                </c:pt>
                <c:pt idx="95">
                  <c:v>-2.8937206312805053E-2</c:v>
                </c:pt>
                <c:pt idx="96">
                  <c:v>-2.6539176706942613E-2</c:v>
                </c:pt>
                <c:pt idx="97">
                  <c:v>-3.0256046494460787E-2</c:v>
                </c:pt>
                <c:pt idx="98">
                  <c:v>-2.0296530453391748E-2</c:v>
                </c:pt>
                <c:pt idx="99">
                  <c:v>-1.5345085675491643E-2</c:v>
                </c:pt>
                <c:pt idx="100">
                  <c:v>-2.8987779264219027E-3</c:v>
                </c:pt>
                <c:pt idx="101">
                  <c:v>-3.1591144738472021E-3</c:v>
                </c:pt>
                <c:pt idx="102">
                  <c:v>-5.8732077302313668E-3</c:v>
                </c:pt>
                <c:pt idx="103">
                  <c:v>1.0803447843824587E-2</c:v>
                </c:pt>
                <c:pt idx="104">
                  <c:v>1.0365275767524107E-2</c:v>
                </c:pt>
                <c:pt idx="105">
                  <c:v>1.8536577907562579E-2</c:v>
                </c:pt>
                <c:pt idx="106">
                  <c:v>1.4137007867587759E-2</c:v>
                </c:pt>
                <c:pt idx="107">
                  <c:v>1.4737380059604233E-2</c:v>
                </c:pt>
                <c:pt idx="108">
                  <c:v>2.3366640683746276E-3</c:v>
                </c:pt>
                <c:pt idx="109">
                  <c:v>6.6360567709389251E-4</c:v>
                </c:pt>
                <c:pt idx="110">
                  <c:v>-3.2993835011937422E-3</c:v>
                </c:pt>
                <c:pt idx="111">
                  <c:v>-7.0806282973167045E-3</c:v>
                </c:pt>
                <c:pt idx="112">
                  <c:v>-2.6404684480475615E-2</c:v>
                </c:pt>
                <c:pt idx="113">
                  <c:v>-6.3185748639148276E-2</c:v>
                </c:pt>
                <c:pt idx="114">
                  <c:v>-4.7482778042096219E-2</c:v>
                </c:pt>
                <c:pt idx="115">
                  <c:v>-4.5547273014445944E-2</c:v>
                </c:pt>
                <c:pt idx="116">
                  <c:v>-2.6357985790730232E-2</c:v>
                </c:pt>
                <c:pt idx="117">
                  <c:v>-1.643216198952191E-2</c:v>
                </c:pt>
                <c:pt idx="118">
                  <c:v>-3.14564795538953E-2</c:v>
                </c:pt>
                <c:pt idx="119">
                  <c:v>-3.2970866174907631E-2</c:v>
                </c:pt>
                <c:pt idx="120">
                  <c:v>-4.1885127172985204E-2</c:v>
                </c:pt>
                <c:pt idx="121">
                  <c:v>-2.08873553577269E-2</c:v>
                </c:pt>
                <c:pt idx="122">
                  <c:v>-2.296541245977779E-2</c:v>
                </c:pt>
                <c:pt idx="123">
                  <c:v>-1.8892975389375399E-2</c:v>
                </c:pt>
                <c:pt idx="124">
                  <c:v>-3.0930479349251305E-2</c:v>
                </c:pt>
                <c:pt idx="125">
                  <c:v>-2.9076852690954835E-2</c:v>
                </c:pt>
                <c:pt idx="126">
                  <c:v>-3.0785263719953937E-2</c:v>
                </c:pt>
                <c:pt idx="127">
                  <c:v>-2.9103730381275117E-2</c:v>
                </c:pt>
                <c:pt idx="128">
                  <c:v>-2.2066168653390394E-2</c:v>
                </c:pt>
                <c:pt idx="129">
                  <c:v>-2.8211889182002903E-2</c:v>
                </c:pt>
                <c:pt idx="130">
                  <c:v>-2.3028784311343475E-2</c:v>
                </c:pt>
                <c:pt idx="131">
                  <c:v>-1.4126941705575824E-2</c:v>
                </c:pt>
                <c:pt idx="132">
                  <c:v>-1.4446187785324693E-2</c:v>
                </c:pt>
                <c:pt idx="133">
                  <c:v>-1.1301705567597686E-2</c:v>
                </c:pt>
                <c:pt idx="134">
                  <c:v>-2.4896766492783717E-2</c:v>
                </c:pt>
                <c:pt idx="135">
                  <c:v>-2.1010259390812469E-2</c:v>
                </c:pt>
                <c:pt idx="136">
                  <c:v>-2.4619341684073648E-2</c:v>
                </c:pt>
                <c:pt idx="137">
                  <c:v>-3.472559538580966E-2</c:v>
                </c:pt>
                <c:pt idx="138">
                  <c:v>-2.718361862542984E-2</c:v>
                </c:pt>
                <c:pt idx="139">
                  <c:v>-3.2566870621176247E-2</c:v>
                </c:pt>
                <c:pt idx="140">
                  <c:v>-3.686833882106344E-2</c:v>
                </c:pt>
                <c:pt idx="141">
                  <c:v>-2.4866637189992491E-2</c:v>
                </c:pt>
                <c:pt idx="142">
                  <c:v>-2.2547926173453359E-2</c:v>
                </c:pt>
                <c:pt idx="143">
                  <c:v>-2.6101973196059003E-2</c:v>
                </c:pt>
                <c:pt idx="144">
                  <c:v>-1.5840541477880055E-2</c:v>
                </c:pt>
                <c:pt idx="145">
                  <c:v>-1.2583255980701202E-2</c:v>
                </c:pt>
                <c:pt idx="146">
                  <c:v>-2.270203184961328E-2</c:v>
                </c:pt>
                <c:pt idx="147">
                  <c:v>-3.2221404091926087E-2</c:v>
                </c:pt>
                <c:pt idx="148">
                  <c:v>-5.4191996093637229E-2</c:v>
                </c:pt>
                <c:pt idx="149">
                  <c:v>-4.2385667943812377E-2</c:v>
                </c:pt>
                <c:pt idx="150">
                  <c:v>-2.7883199589438967E-2</c:v>
                </c:pt>
                <c:pt idx="151">
                  <c:v>-2.4017827968530137E-2</c:v>
                </c:pt>
                <c:pt idx="152">
                  <c:v>-2.6049774438410167E-2</c:v>
                </c:pt>
                <c:pt idx="153">
                  <c:v>-1.8988655815920463E-2</c:v>
                </c:pt>
                <c:pt idx="154">
                  <c:v>-1.2152555694759926E-2</c:v>
                </c:pt>
                <c:pt idx="155">
                  <c:v>-7.4393088261838214E-3</c:v>
                </c:pt>
                <c:pt idx="156">
                  <c:v>8.1380941828861353E-3</c:v>
                </c:pt>
                <c:pt idx="157">
                  <c:v>1.1740292743362524E-2</c:v>
                </c:pt>
                <c:pt idx="158">
                  <c:v>2.0834914458723874E-2</c:v>
                </c:pt>
                <c:pt idx="159">
                  <c:v>1.8863814652001043E-2</c:v>
                </c:pt>
                <c:pt idx="160">
                  <c:v>1.4889583196552314E-2</c:v>
                </c:pt>
                <c:pt idx="161">
                  <c:v>2.0489551704339526E-2</c:v>
                </c:pt>
                <c:pt idx="162">
                  <c:v>4.3135752675991235E-3</c:v>
                </c:pt>
                <c:pt idx="163">
                  <c:v>6.4790453985290597E-3</c:v>
                </c:pt>
                <c:pt idx="164">
                  <c:v>1.2231528367862898E-2</c:v>
                </c:pt>
                <c:pt idx="165">
                  <c:v>2.869464985910497E-2</c:v>
                </c:pt>
                <c:pt idx="166">
                  <c:v>3.7621605982468775E-2</c:v>
                </c:pt>
                <c:pt idx="167">
                  <c:v>4.5240064819165093E-2</c:v>
                </c:pt>
                <c:pt idx="168">
                  <c:v>3.340758540308264E-2</c:v>
                </c:pt>
                <c:pt idx="169">
                  <c:v>4.0633394738074591E-2</c:v>
                </c:pt>
                <c:pt idx="170">
                  <c:v>3.7259085783555967E-2</c:v>
                </c:pt>
                <c:pt idx="171">
                  <c:v>6.0234391447235414E-2</c:v>
                </c:pt>
                <c:pt idx="172">
                  <c:v>6.1439010092935842E-2</c:v>
                </c:pt>
                <c:pt idx="173">
                  <c:v>6.3473481751224359E-2</c:v>
                </c:pt>
                <c:pt idx="174">
                  <c:v>6.7758173014425438E-2</c:v>
                </c:pt>
                <c:pt idx="175">
                  <c:v>8.8471013638992346E-2</c:v>
                </c:pt>
                <c:pt idx="176">
                  <c:v>9.2279724183010003E-2</c:v>
                </c:pt>
                <c:pt idx="177">
                  <c:v>9.1842174755905948E-2</c:v>
                </c:pt>
                <c:pt idx="178">
                  <c:v>0.1084341154476014</c:v>
                </c:pt>
                <c:pt idx="179">
                  <c:v>0.10920900237277786</c:v>
                </c:pt>
                <c:pt idx="180">
                  <c:v>0.12867056025352053</c:v>
                </c:pt>
                <c:pt idx="181">
                  <c:v>0.13429380892293663</c:v>
                </c:pt>
                <c:pt idx="182">
                  <c:v>0.13163357482205895</c:v>
                </c:pt>
                <c:pt idx="183">
                  <c:v>0.11265446629381981</c:v>
                </c:pt>
                <c:pt idx="184">
                  <c:v>0.11631789202529585</c:v>
                </c:pt>
                <c:pt idx="185">
                  <c:v>0.15589077681506214</c:v>
                </c:pt>
                <c:pt idx="186">
                  <c:v>0.16459994408610212</c:v>
                </c:pt>
                <c:pt idx="187">
                  <c:v>0.16147566337564268</c:v>
                </c:pt>
                <c:pt idx="188">
                  <c:v>0.15140296354727956</c:v>
                </c:pt>
                <c:pt idx="189">
                  <c:v>0.16659947820613663</c:v>
                </c:pt>
                <c:pt idx="190">
                  <c:v>0.1733573320782571</c:v>
                </c:pt>
                <c:pt idx="191">
                  <c:v>0.18543900953947001</c:v>
                </c:pt>
                <c:pt idx="192">
                  <c:v>0.18696986177257036</c:v>
                </c:pt>
                <c:pt idx="193">
                  <c:v>0.1814484162467993</c:v>
                </c:pt>
                <c:pt idx="194">
                  <c:v>0.1834967245539012</c:v>
                </c:pt>
                <c:pt idx="195">
                  <c:v>0.17742883517486452</c:v>
                </c:pt>
                <c:pt idx="196">
                  <c:v>0.15241798551261354</c:v>
                </c:pt>
                <c:pt idx="197">
                  <c:v>0.16026281192389824</c:v>
                </c:pt>
                <c:pt idx="198">
                  <c:v>0.14927685868222396</c:v>
                </c:pt>
                <c:pt idx="199">
                  <c:v>0.15902180289181822</c:v>
                </c:pt>
                <c:pt idx="200">
                  <c:v>0.17299546912016295</c:v>
                </c:pt>
                <c:pt idx="201">
                  <c:v>0.18846421984442485</c:v>
                </c:pt>
                <c:pt idx="202">
                  <c:v>0.1972883350754826</c:v>
                </c:pt>
                <c:pt idx="203">
                  <c:v>0.20544047345691441</c:v>
                </c:pt>
                <c:pt idx="204">
                  <c:v>0.20408583094645372</c:v>
                </c:pt>
                <c:pt idx="205">
                  <c:v>0.20524298988672429</c:v>
                </c:pt>
                <c:pt idx="206">
                  <c:v>0.21803863842671212</c:v>
                </c:pt>
                <c:pt idx="207">
                  <c:v>0.22702132165317246</c:v>
                </c:pt>
                <c:pt idx="208">
                  <c:v>0.23607474474669132</c:v>
                </c:pt>
                <c:pt idx="209">
                  <c:v>0.25595133290859429</c:v>
                </c:pt>
                <c:pt idx="210">
                  <c:v>0.21676774223319506</c:v>
                </c:pt>
                <c:pt idx="211">
                  <c:v>0.23731129145952923</c:v>
                </c:pt>
                <c:pt idx="212">
                  <c:v>0.25424568920935786</c:v>
                </c:pt>
                <c:pt idx="213">
                  <c:v>0.2721313911567349</c:v>
                </c:pt>
                <c:pt idx="214">
                  <c:v>0.24982667867780028</c:v>
                </c:pt>
                <c:pt idx="215">
                  <c:v>0.26792795561369087</c:v>
                </c:pt>
                <c:pt idx="216">
                  <c:v>0.28334948877387722</c:v>
                </c:pt>
                <c:pt idx="217">
                  <c:v>0.28395390818567146</c:v>
                </c:pt>
                <c:pt idx="218">
                  <c:v>0.32185328489307086</c:v>
                </c:pt>
                <c:pt idx="219">
                  <c:v>0.3409492093289177</c:v>
                </c:pt>
                <c:pt idx="220">
                  <c:v>0.33094465499596093</c:v>
                </c:pt>
                <c:pt idx="221">
                  <c:v>0.35398779483044818</c:v>
                </c:pt>
                <c:pt idx="222">
                  <c:v>0.36151233741332289</c:v>
                </c:pt>
                <c:pt idx="223">
                  <c:v>0.34516862620134114</c:v>
                </c:pt>
                <c:pt idx="224">
                  <c:v>0.33191678334997299</c:v>
                </c:pt>
                <c:pt idx="225">
                  <c:v>0.3327238750752628</c:v>
                </c:pt>
                <c:pt idx="226">
                  <c:v>0.33759268046812418</c:v>
                </c:pt>
                <c:pt idx="227">
                  <c:v>0.31792602886034382</c:v>
                </c:pt>
                <c:pt idx="228">
                  <c:v>0.30258962568198244</c:v>
                </c:pt>
                <c:pt idx="229">
                  <c:v>0.32381687831781214</c:v>
                </c:pt>
                <c:pt idx="230">
                  <c:v>0.31619399175349572</c:v>
                </c:pt>
                <c:pt idx="231">
                  <c:v>0.29532496995544677</c:v>
                </c:pt>
                <c:pt idx="232">
                  <c:v>0.28049284344309222</c:v>
                </c:pt>
                <c:pt idx="233">
                  <c:v>0.28472626992243955</c:v>
                </c:pt>
                <c:pt idx="234">
                  <c:v>0.29022069939140205</c:v>
                </c:pt>
                <c:pt idx="235">
                  <c:v>0.31791803819565412</c:v>
                </c:pt>
                <c:pt idx="236">
                  <c:v>0.3326348016485261</c:v>
                </c:pt>
                <c:pt idx="237">
                  <c:v>0.32892218663051809</c:v>
                </c:pt>
                <c:pt idx="238">
                  <c:v>0.32537395100041389</c:v>
                </c:pt>
                <c:pt idx="239">
                  <c:v>0.33983805724595206</c:v>
                </c:pt>
                <c:pt idx="240">
                  <c:v>0.33267143417625977</c:v>
                </c:pt>
                <c:pt idx="241">
                  <c:v>0.33988662388328739</c:v>
                </c:pt>
                <c:pt idx="242">
                  <c:v>0.33785433149718713</c:v>
                </c:pt>
              </c:numCache>
            </c:numRef>
          </c:val>
          <c:smooth val="0"/>
        </c:ser>
        <c:dLbls>
          <c:showLegendKey val="0"/>
          <c:showVal val="0"/>
          <c:showCatName val="0"/>
          <c:showSerName val="0"/>
          <c:showPercent val="0"/>
          <c:showBubbleSize val="0"/>
        </c:dLbls>
        <c:marker val="1"/>
        <c:smooth val="0"/>
        <c:axId val="63417344"/>
        <c:axId val="63726336"/>
      </c:lineChart>
      <c:dateAx>
        <c:axId val="63417344"/>
        <c:scaling>
          <c:orientation val="minMax"/>
        </c:scaling>
        <c:delete val="0"/>
        <c:axPos val="b"/>
        <c:numFmt formatCode="yyyy\-mm\-dd" sourceLinked="1"/>
        <c:majorTickMark val="none"/>
        <c:minorTickMark val="none"/>
        <c:tickLblPos val="low"/>
        <c:crossAx val="63726336"/>
        <c:crosses val="autoZero"/>
        <c:auto val="1"/>
        <c:lblOffset val="100"/>
        <c:baseTimeUnit val="days"/>
      </c:dateAx>
      <c:valAx>
        <c:axId val="63726336"/>
        <c:scaling>
          <c:orientation val="minMax"/>
          <c:min val="-0.30000000000000032"/>
        </c:scaling>
        <c:delete val="0"/>
        <c:axPos val="l"/>
        <c:numFmt formatCode="0.00%" sourceLinked="0"/>
        <c:majorTickMark val="none"/>
        <c:minorTickMark val="none"/>
        <c:tickLblPos val="nextTo"/>
        <c:crossAx val="63417344"/>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41947</c:v>
                </c:pt>
              </c:numCache>
            </c:numRef>
          </c:cat>
          <c:val>
            <c:numRef>
              <c:f>市场及表现!$M$5:$M$813</c:f>
              <c:numCache>
                <c:formatCode>###,###,##0.000</c:formatCode>
                <c:ptCount val="809"/>
                <c:pt idx="0">
                  <c:v>0</c:v>
                </c:pt>
                <c:pt idx="1">
                  <c:v>1.0411120740242641E-2</c:v>
                </c:pt>
                <c:pt idx="2">
                  <c:v>-1.1992370964238885E-2</c:v>
                </c:pt>
                <c:pt idx="3">
                  <c:v>-4.9173341209358679E-3</c:v>
                </c:pt>
                <c:pt idx="4">
                  <c:v>1.5046057906920263E-2</c:v>
                </c:pt>
                <c:pt idx="5">
                  <c:v>4.8799402734759578E-2</c:v>
                </c:pt>
                <c:pt idx="6">
                  <c:v>4.1571077024848746E-2</c:v>
                </c:pt>
                <c:pt idx="7">
                  <c:v>4.7049318857682598E-2</c:v>
                </c:pt>
                <c:pt idx="8">
                  <c:v>4.0632344641733598E-2</c:v>
                </c:pt>
                <c:pt idx="9">
                  <c:v>3.5439090560903441E-2</c:v>
                </c:pt>
                <c:pt idx="10">
                  <c:v>3.1409104667797116E-2</c:v>
                </c:pt>
                <c:pt idx="11">
                  <c:v>3.088533172358443E-2</c:v>
                </c:pt>
                <c:pt idx="12">
                  <c:v>4.2571988553855578E-2</c:v>
                </c:pt>
                <c:pt idx="13">
                  <c:v>5.3388137341642938E-2</c:v>
                </c:pt>
                <c:pt idx="14">
                  <c:v>5.3135102761833419E-2</c:v>
                </c:pt>
                <c:pt idx="15">
                  <c:v>4.443174953549156E-2</c:v>
                </c:pt>
                <c:pt idx="16">
                  <c:v>5.479321331894571E-2</c:v>
                </c:pt>
                <c:pt idx="17">
                  <c:v>6.8762362962991874E-2</c:v>
                </c:pt>
                <c:pt idx="18">
                  <c:v>6.5766537169959394E-2</c:v>
                </c:pt>
                <c:pt idx="19">
                  <c:v>5.8896605148174075E-2</c:v>
                </c:pt>
                <c:pt idx="20">
                  <c:v>5.8285608679863099E-2</c:v>
                </c:pt>
                <c:pt idx="21">
                  <c:v>5.9343517759270936E-2</c:v>
                </c:pt>
                <c:pt idx="22">
                  <c:v>4.18301567993975E-2</c:v>
                </c:pt>
                <c:pt idx="23">
                  <c:v>4.0643571431963954E-2</c:v>
                </c:pt>
                <c:pt idx="24">
                  <c:v>3.9185815900502963E-2</c:v>
                </c:pt>
                <c:pt idx="25">
                  <c:v>2.2468261648118659E-2</c:v>
                </c:pt>
                <c:pt idx="26">
                  <c:v>1.7482271386927373E-2</c:v>
                </c:pt>
                <c:pt idx="27">
                  <c:v>1.7849301067538237E-2</c:v>
                </c:pt>
                <c:pt idx="28">
                  <c:v>7.1337615922004716E-3</c:v>
                </c:pt>
                <c:pt idx="29">
                  <c:v>-1.6301731214233617E-2</c:v>
                </c:pt>
                <c:pt idx="30">
                  <c:v>-1.3509714843846221E-2</c:v>
                </c:pt>
                <c:pt idx="31">
                  <c:v>-1.1935373413838102E-2</c:v>
                </c:pt>
                <c:pt idx="32">
                  <c:v>-4.6543681497688283E-3</c:v>
                </c:pt>
                <c:pt idx="33">
                  <c:v>-2.1829630003856071E-2</c:v>
                </c:pt>
                <c:pt idx="34">
                  <c:v>-5.3590651365414965E-3</c:v>
                </c:pt>
                <c:pt idx="35">
                  <c:v>-7.0948996260183916E-3</c:v>
                </c:pt>
                <c:pt idx="36">
                  <c:v>6.1043512879934703E-3</c:v>
                </c:pt>
                <c:pt idx="37">
                  <c:v>2.629227912045895E-3</c:v>
                </c:pt>
                <c:pt idx="38">
                  <c:v>-1.084248856486647E-2</c:v>
                </c:pt>
                <c:pt idx="39">
                  <c:v>-3.3357384572403892E-2</c:v>
                </c:pt>
                <c:pt idx="40">
                  <c:v>-3.3632009133425567E-2</c:v>
                </c:pt>
                <c:pt idx="41">
                  <c:v>-3.1943672602616102E-2</c:v>
                </c:pt>
                <c:pt idx="42">
                  <c:v>-4.0445807204058659E-2</c:v>
                </c:pt>
                <c:pt idx="43">
                  <c:v>-4.7946166677245716E-2</c:v>
                </c:pt>
                <c:pt idx="44">
                  <c:v>-5.2770232079344059E-2</c:v>
                </c:pt>
                <c:pt idx="45">
                  <c:v>-4.4493928681383355E-2</c:v>
                </c:pt>
                <c:pt idx="46">
                  <c:v>-4.6180106214071759E-2</c:v>
                </c:pt>
                <c:pt idx="47">
                  <c:v>-4.4926591904879798E-2</c:v>
                </c:pt>
                <c:pt idx="48">
                  <c:v>-5.9329700171295019E-2</c:v>
                </c:pt>
                <c:pt idx="49">
                  <c:v>-6.4725036476273368E-2</c:v>
                </c:pt>
                <c:pt idx="50">
                  <c:v>-5.5477183923754669E-2</c:v>
                </c:pt>
                <c:pt idx="51">
                  <c:v>-3.1129730310908821E-2</c:v>
                </c:pt>
                <c:pt idx="52">
                  <c:v>-3.6271168436829204E-2</c:v>
                </c:pt>
                <c:pt idx="53">
                  <c:v>-3.0317083418074153E-2</c:v>
                </c:pt>
                <c:pt idx="54">
                  <c:v>-4.3167008436069354E-2</c:v>
                </c:pt>
                <c:pt idx="55">
                  <c:v>-4.1467445115029311E-2</c:v>
                </c:pt>
                <c:pt idx="56">
                  <c:v>-3.8045001293239955E-2</c:v>
                </c:pt>
                <c:pt idx="57">
                  <c:v>-4.8982917575065232E-2</c:v>
                </c:pt>
                <c:pt idx="58">
                  <c:v>-4.4650671944985287E-2</c:v>
                </c:pt>
                <c:pt idx="59">
                  <c:v>-2.0879670830510455E-2</c:v>
                </c:pt>
                <c:pt idx="60">
                  <c:v>-1.3095187204568148E-2</c:v>
                </c:pt>
                <c:pt idx="61">
                  <c:v>-1.0640838140342668E-2</c:v>
                </c:pt>
                <c:pt idx="62">
                  <c:v>-1.5689439347049916E-2</c:v>
                </c:pt>
                <c:pt idx="63">
                  <c:v>-8.771577566973332E-3</c:v>
                </c:pt>
                <c:pt idx="64">
                  <c:v>-1.8316940060599807E-3</c:v>
                </c:pt>
                <c:pt idx="65">
                  <c:v>-1.4442402032221802E-2</c:v>
                </c:pt>
                <c:pt idx="66">
                  <c:v>-3.1232066821855753E-3</c:v>
                </c:pt>
                <c:pt idx="67">
                  <c:v>-1.2285994708727377E-2</c:v>
                </c:pt>
                <c:pt idx="68">
                  <c:v>-2.2278701613073992E-2</c:v>
                </c:pt>
                <c:pt idx="69">
                  <c:v>-4.3775845906258937E-2</c:v>
                </c:pt>
                <c:pt idx="70">
                  <c:v>-6.8215704638693864E-2</c:v>
                </c:pt>
                <c:pt idx="71">
                  <c:v>-6.5842533903826994E-2</c:v>
                </c:pt>
                <c:pt idx="72">
                  <c:v>-6.9856975010460287E-2</c:v>
                </c:pt>
                <c:pt idx="73">
                  <c:v>-5.9121140952783202E-2</c:v>
                </c:pt>
                <c:pt idx="74">
                  <c:v>-5.4199057035980713E-2</c:v>
                </c:pt>
                <c:pt idx="75">
                  <c:v>-5.6831739345020393E-2</c:v>
                </c:pt>
                <c:pt idx="76">
                  <c:v>-6.5595976318381433E-2</c:v>
                </c:pt>
                <c:pt idx="77">
                  <c:v>-6.1425655547394542E-2</c:v>
                </c:pt>
                <c:pt idx="78">
                  <c:v>-6.3703830364926772E-2</c:v>
                </c:pt>
                <c:pt idx="79">
                  <c:v>-9.4176361647730245E-2</c:v>
                </c:pt>
                <c:pt idx="80">
                  <c:v>-8.9480972533657721E-2</c:v>
                </c:pt>
                <c:pt idx="81">
                  <c:v>-8.7117733190148594E-2</c:v>
                </c:pt>
                <c:pt idx="82">
                  <c:v>-7.5805014834476103E-2</c:v>
                </c:pt>
                <c:pt idx="83">
                  <c:v>-8.3360212859942884E-2</c:v>
                </c:pt>
                <c:pt idx="84">
                  <c:v>-7.4636996850885429E-2</c:v>
                </c:pt>
                <c:pt idx="85">
                  <c:v>-7.6754974007821719E-2</c:v>
                </c:pt>
                <c:pt idx="86">
                  <c:v>-8.4209130921214403E-2</c:v>
                </c:pt>
                <c:pt idx="87">
                  <c:v>-9.8848433582093054E-2</c:v>
                </c:pt>
                <c:pt idx="88">
                  <c:v>-6.7831834772737576E-2</c:v>
                </c:pt>
                <c:pt idx="89">
                  <c:v>-6.016480064459051E-2</c:v>
                </c:pt>
                <c:pt idx="90">
                  <c:v>-6.1077625050250717E-2</c:v>
                </c:pt>
                <c:pt idx="91">
                  <c:v>-6.2542721175324112E-2</c:v>
                </c:pt>
                <c:pt idx="92">
                  <c:v>-6.9166527411287926E-2</c:v>
                </c:pt>
                <c:pt idx="93">
                  <c:v>-7.0782321605223686E-2</c:v>
                </c:pt>
                <c:pt idx="94">
                  <c:v>-7.3226307478467367E-2</c:v>
                </c:pt>
                <c:pt idx="95">
                  <c:v>-6.5967755794859029E-2</c:v>
                </c:pt>
                <c:pt idx="96">
                  <c:v>-5.8362900812603868E-2</c:v>
                </c:pt>
                <c:pt idx="97">
                  <c:v>-6.5150359106157629E-2</c:v>
                </c:pt>
                <c:pt idx="98">
                  <c:v>-5.6314011595547053E-2</c:v>
                </c:pt>
                <c:pt idx="99">
                  <c:v>-3.3927791876035673E-2</c:v>
                </c:pt>
                <c:pt idx="100">
                  <c:v>-3.3364725166016296E-2</c:v>
                </c:pt>
                <c:pt idx="101">
                  <c:v>-1.8190854570318438E-2</c:v>
                </c:pt>
                <c:pt idx="102">
                  <c:v>-1.9527274407365791E-2</c:v>
                </c:pt>
                <c:pt idx="103">
                  <c:v>-2.0413759035946999E-2</c:v>
                </c:pt>
                <c:pt idx="104">
                  <c:v>-3.7318714325254798E-2</c:v>
                </c:pt>
                <c:pt idx="105">
                  <c:v>-3.5996112076183362E-2</c:v>
                </c:pt>
                <c:pt idx="106">
                  <c:v>-3.9330900574250371E-2</c:v>
                </c:pt>
                <c:pt idx="107">
                  <c:v>-3.947080365250677E-2</c:v>
                </c:pt>
                <c:pt idx="108">
                  <c:v>-5.5547135462882702E-2</c:v>
                </c:pt>
                <c:pt idx="109">
                  <c:v>-5.142474445018741E-2</c:v>
                </c:pt>
                <c:pt idx="110">
                  <c:v>-5.2343182250962794E-2</c:v>
                </c:pt>
                <c:pt idx="111">
                  <c:v>-5.4154149875058732E-2</c:v>
                </c:pt>
                <c:pt idx="112">
                  <c:v>-6.3933547765026799E-2</c:v>
                </c:pt>
                <c:pt idx="113">
                  <c:v>-7.8121188018942189E-2</c:v>
                </c:pt>
                <c:pt idx="114">
                  <c:v>-6.7973465049490867E-2</c:v>
                </c:pt>
                <c:pt idx="115">
                  <c:v>-6.7891854920507866E-2</c:v>
                </c:pt>
                <c:pt idx="116">
                  <c:v>-6.883706429798675E-2</c:v>
                </c:pt>
                <c:pt idx="117">
                  <c:v>-6.846658022038199E-2</c:v>
                </c:pt>
                <c:pt idx="118">
                  <c:v>-7.7107754300832387E-2</c:v>
                </c:pt>
                <c:pt idx="119">
                  <c:v>-7.7893629616963556E-2</c:v>
                </c:pt>
                <c:pt idx="120">
                  <c:v>-7.8578032021396571E-2</c:v>
                </c:pt>
                <c:pt idx="121">
                  <c:v>-5.8653501959722631E-2</c:v>
                </c:pt>
                <c:pt idx="122">
                  <c:v>-6.0899723605060574E-2</c:v>
                </c:pt>
                <c:pt idx="123">
                  <c:v>-6.1970586673195549E-2</c:v>
                </c:pt>
                <c:pt idx="124">
                  <c:v>-7.4185334443922057E-2</c:v>
                </c:pt>
                <c:pt idx="125">
                  <c:v>-7.3378732745826736E-2</c:v>
                </c:pt>
                <c:pt idx="126">
                  <c:v>-8.6682047369282422E-2</c:v>
                </c:pt>
                <c:pt idx="127">
                  <c:v>-8.6410877205254644E-2</c:v>
                </c:pt>
                <c:pt idx="128">
                  <c:v>-7.7717023570646027E-2</c:v>
                </c:pt>
                <c:pt idx="129">
                  <c:v>-7.9891998277983212E-2</c:v>
                </c:pt>
                <c:pt idx="130">
                  <c:v>-7.2315642070928221E-2</c:v>
                </c:pt>
                <c:pt idx="131">
                  <c:v>-6.9050373312365187E-2</c:v>
                </c:pt>
                <c:pt idx="132">
                  <c:v>-7.2805302844825448E-2</c:v>
                </c:pt>
                <c:pt idx="133">
                  <c:v>-6.3274621538424447E-2</c:v>
                </c:pt>
                <c:pt idx="134">
                  <c:v>-6.9400994607254463E-2</c:v>
                </c:pt>
                <c:pt idx="135">
                  <c:v>-6.88396550957322E-2</c:v>
                </c:pt>
                <c:pt idx="136">
                  <c:v>-7.1666215436059333E-2</c:v>
                </c:pt>
                <c:pt idx="137">
                  <c:v>-8.1012086503282399E-2</c:v>
                </c:pt>
                <c:pt idx="138">
                  <c:v>-7.1370864493073838E-2</c:v>
                </c:pt>
                <c:pt idx="139">
                  <c:v>-7.8230433323877024E-2</c:v>
                </c:pt>
                <c:pt idx="140">
                  <c:v>-7.841826616042491E-2</c:v>
                </c:pt>
                <c:pt idx="141">
                  <c:v>-6.6765289700844943E-2</c:v>
                </c:pt>
                <c:pt idx="142">
                  <c:v>-6.6982053112217388E-2</c:v>
                </c:pt>
                <c:pt idx="143">
                  <c:v>-7.0158371148185572E-2</c:v>
                </c:pt>
                <c:pt idx="144">
                  <c:v>-6.0299522127355787E-2</c:v>
                </c:pt>
                <c:pt idx="145">
                  <c:v>-5.3557834593972342E-2</c:v>
                </c:pt>
                <c:pt idx="146">
                  <c:v>-6.3135582059416606E-2</c:v>
                </c:pt>
                <c:pt idx="147">
                  <c:v>-6.7209611514196133E-2</c:v>
                </c:pt>
                <c:pt idx="148">
                  <c:v>-8.1602356589629332E-2</c:v>
                </c:pt>
                <c:pt idx="149">
                  <c:v>-7.7361220680265852E-2</c:v>
                </c:pt>
                <c:pt idx="150">
                  <c:v>-7.8492103896171228E-2</c:v>
                </c:pt>
                <c:pt idx="151">
                  <c:v>-7.3867098120851349E-2</c:v>
                </c:pt>
                <c:pt idx="152">
                  <c:v>-7.8811203818490494E-2</c:v>
                </c:pt>
                <c:pt idx="153">
                  <c:v>-7.202979071967619E-2</c:v>
                </c:pt>
                <c:pt idx="154">
                  <c:v>-7.1519403563815143E-2</c:v>
                </c:pt>
                <c:pt idx="155">
                  <c:v>-6.510286114749031E-2</c:v>
                </c:pt>
                <c:pt idx="156">
                  <c:v>-6.5344237137444861E-2</c:v>
                </c:pt>
                <c:pt idx="157">
                  <c:v>-6.2620445107688605E-2</c:v>
                </c:pt>
                <c:pt idx="158">
                  <c:v>-5.8593913611576398E-2</c:v>
                </c:pt>
                <c:pt idx="159">
                  <c:v>-5.9240317649075558E-2</c:v>
                </c:pt>
                <c:pt idx="160">
                  <c:v>-6.0279227545016134E-2</c:v>
                </c:pt>
                <c:pt idx="161">
                  <c:v>-5.847257791716276E-2</c:v>
                </c:pt>
                <c:pt idx="162">
                  <c:v>-7.2187829382150959E-2</c:v>
                </c:pt>
                <c:pt idx="163">
                  <c:v>-7.4719470579116654E-2</c:v>
                </c:pt>
                <c:pt idx="164">
                  <c:v>-7.2490520918748746E-2</c:v>
                </c:pt>
                <c:pt idx="165">
                  <c:v>-6.2235711642483871E-2</c:v>
                </c:pt>
                <c:pt idx="166">
                  <c:v>-6.0846180451653797E-2</c:v>
                </c:pt>
                <c:pt idx="167">
                  <c:v>-6.2620013308064548E-2</c:v>
                </c:pt>
                <c:pt idx="168">
                  <c:v>-6.8578848122686331E-2</c:v>
                </c:pt>
                <c:pt idx="169">
                  <c:v>-6.552343398150795E-2</c:v>
                </c:pt>
                <c:pt idx="170">
                  <c:v>-6.4594632989750433E-2</c:v>
                </c:pt>
                <c:pt idx="171">
                  <c:v>-5.3193827510731428E-2</c:v>
                </c:pt>
                <c:pt idx="172">
                  <c:v>-5.0976536440218045E-2</c:v>
                </c:pt>
                <c:pt idx="173">
                  <c:v>-3.4057763562934218E-2</c:v>
                </c:pt>
                <c:pt idx="174">
                  <c:v>-2.3936812170186061E-2</c:v>
                </c:pt>
                <c:pt idx="175">
                  <c:v>3.4578513909775399E-3</c:v>
                </c:pt>
                <c:pt idx="176">
                  <c:v>6.6842581833586046E-3</c:v>
                </c:pt>
                <c:pt idx="177">
                  <c:v>2.6434772996459799E-3</c:v>
                </c:pt>
                <c:pt idx="178">
                  <c:v>1.4837498688408779E-2</c:v>
                </c:pt>
                <c:pt idx="179">
                  <c:v>5.8349083224626952E-3</c:v>
                </c:pt>
                <c:pt idx="180">
                  <c:v>2.5791823355955312E-2</c:v>
                </c:pt>
                <c:pt idx="181">
                  <c:v>2.3085735110793371E-2</c:v>
                </c:pt>
                <c:pt idx="182">
                  <c:v>2.0437939814904826E-2</c:v>
                </c:pt>
                <c:pt idx="183">
                  <c:v>4.9950580533004718E-3</c:v>
                </c:pt>
                <c:pt idx="184">
                  <c:v>6.5827852716602298E-3</c:v>
                </c:pt>
                <c:pt idx="185">
                  <c:v>2.135680941530449E-2</c:v>
                </c:pt>
                <c:pt idx="186">
                  <c:v>1.7774167932919083E-2</c:v>
                </c:pt>
                <c:pt idx="187">
                  <c:v>1.8572565438153443E-2</c:v>
                </c:pt>
                <c:pt idx="188">
                  <c:v>8.6601732639173257E-3</c:v>
                </c:pt>
                <c:pt idx="189">
                  <c:v>1.9321305986599535E-2</c:v>
                </c:pt>
                <c:pt idx="190">
                  <c:v>2.533497935350093E-2</c:v>
                </c:pt>
                <c:pt idx="191">
                  <c:v>2.5423930076096113E-2</c:v>
                </c:pt>
                <c:pt idx="192">
                  <c:v>2.1698362918084468E-2</c:v>
                </c:pt>
                <c:pt idx="193">
                  <c:v>1.6561674588030817E-2</c:v>
                </c:pt>
                <c:pt idx="194">
                  <c:v>2.1363286409668225E-2</c:v>
                </c:pt>
                <c:pt idx="195">
                  <c:v>1.1647363064464455E-2</c:v>
                </c:pt>
                <c:pt idx="196">
                  <c:v>3.5420523177061014E-3</c:v>
                </c:pt>
                <c:pt idx="197">
                  <c:v>5.0546464014464831E-3</c:v>
                </c:pt>
                <c:pt idx="198">
                  <c:v>-1.9910280674074743E-3</c:v>
                </c:pt>
                <c:pt idx="199">
                  <c:v>9.6714479839057343E-3</c:v>
                </c:pt>
                <c:pt idx="200">
                  <c:v>1.7024995584848712E-2</c:v>
                </c:pt>
                <c:pt idx="201">
                  <c:v>3.0472531282803139E-2</c:v>
                </c:pt>
                <c:pt idx="202">
                  <c:v>4.0135343274224411E-2</c:v>
                </c:pt>
                <c:pt idx="203">
                  <c:v>4.7642611541399482E-2</c:v>
                </c:pt>
                <c:pt idx="204">
                  <c:v>5.7589115885951392E-2</c:v>
                </c:pt>
                <c:pt idx="205">
                  <c:v>5.5846804402110761E-2</c:v>
                </c:pt>
                <c:pt idx="206">
                  <c:v>5.0323655408355039E-2</c:v>
                </c:pt>
                <c:pt idx="207">
                  <c:v>4.6446526582232694E-2</c:v>
                </c:pt>
                <c:pt idx="208">
                  <c:v>5.2882068182024344E-2</c:v>
                </c:pt>
                <c:pt idx="209">
                  <c:v>5.2377294421278364E-2</c:v>
                </c:pt>
                <c:pt idx="210">
                  <c:v>3.1467829416694792E-2</c:v>
                </c:pt>
                <c:pt idx="211">
                  <c:v>3.6891664496873533E-2</c:v>
                </c:pt>
                <c:pt idx="212">
                  <c:v>4.0060210139605257E-2</c:v>
                </c:pt>
                <c:pt idx="213">
                  <c:v>4.7205198522036085E-2</c:v>
                </c:pt>
                <c:pt idx="214">
                  <c:v>2.721676211597357E-2</c:v>
                </c:pt>
                <c:pt idx="215">
                  <c:v>3.6086789997275215E-2</c:v>
                </c:pt>
                <c:pt idx="216">
                  <c:v>5.4395957664637562E-2</c:v>
                </c:pt>
                <c:pt idx="217">
                  <c:v>5.2280571305446832E-2</c:v>
                </c:pt>
                <c:pt idx="218">
                  <c:v>5.2382476016769264E-2</c:v>
                </c:pt>
                <c:pt idx="219">
                  <c:v>5.6958688434549209E-2</c:v>
                </c:pt>
                <c:pt idx="220">
                  <c:v>5.8335697436275868E-2</c:v>
                </c:pt>
                <c:pt idx="221">
                  <c:v>7.0164848142548975E-2</c:v>
                </c:pt>
                <c:pt idx="222">
                  <c:v>7.1707236400362806E-2</c:v>
                </c:pt>
                <c:pt idx="223">
                  <c:v>6.5158563299018146E-2</c:v>
                </c:pt>
                <c:pt idx="224">
                  <c:v>6.0044760349049486E-2</c:v>
                </c:pt>
                <c:pt idx="225">
                  <c:v>5.6424552299354502E-2</c:v>
                </c:pt>
                <c:pt idx="226">
                  <c:v>6.3899867394335175E-2</c:v>
                </c:pt>
                <c:pt idx="227">
                  <c:v>5.5488842513609082E-2</c:v>
                </c:pt>
                <c:pt idx="228">
                  <c:v>5.4338960114236778E-2</c:v>
                </c:pt>
                <c:pt idx="229">
                  <c:v>5.9943287437351112E-2</c:v>
                </c:pt>
                <c:pt idx="230">
                  <c:v>5.0737319448384666E-2</c:v>
                </c:pt>
                <c:pt idx="231">
                  <c:v>4.4368274990727041E-2</c:v>
                </c:pt>
                <c:pt idx="232">
                  <c:v>3.4564264522177091E-2</c:v>
                </c:pt>
                <c:pt idx="233">
                  <c:v>3.2305952487360123E-2</c:v>
                </c:pt>
                <c:pt idx="234">
                  <c:v>2.2860767506559965E-2</c:v>
                </c:pt>
                <c:pt idx="235">
                  <c:v>4.3509857337721947E-2</c:v>
                </c:pt>
                <c:pt idx="236">
                  <c:v>5.8506690087478219E-2</c:v>
                </c:pt>
                <c:pt idx="237">
                  <c:v>6.6080887296411817E-2</c:v>
                </c:pt>
                <c:pt idx="238">
                  <c:v>8.3093792491781615E-2</c:v>
                </c:pt>
                <c:pt idx="239">
                  <c:v>8.4917282304980857E-2</c:v>
                </c:pt>
                <c:pt idx="240">
                  <c:v>8.5186725270511632E-2</c:v>
                </c:pt>
                <c:pt idx="241">
                  <c:v>8.0987905724324349E-2</c:v>
                </c:pt>
                <c:pt idx="242">
                  <c:v>8.2118788940229726E-2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41589</c:v>
                </c:pt>
                <c:pt idx="1">
                  <c:v>41590</c:v>
                </c:pt>
                <c:pt idx="2">
                  <c:v>41591</c:v>
                </c:pt>
                <c:pt idx="3">
                  <c:v>41592</c:v>
                </c:pt>
                <c:pt idx="4">
                  <c:v>41593</c:v>
                </c:pt>
                <c:pt idx="5">
                  <c:v>41596</c:v>
                </c:pt>
                <c:pt idx="6">
                  <c:v>41597</c:v>
                </c:pt>
                <c:pt idx="7">
                  <c:v>41598</c:v>
                </c:pt>
                <c:pt idx="8">
                  <c:v>41599</c:v>
                </c:pt>
                <c:pt idx="9">
                  <c:v>41600</c:v>
                </c:pt>
                <c:pt idx="10">
                  <c:v>41603</c:v>
                </c:pt>
                <c:pt idx="11">
                  <c:v>41604</c:v>
                </c:pt>
                <c:pt idx="12">
                  <c:v>41605</c:v>
                </c:pt>
                <c:pt idx="13">
                  <c:v>41606</c:v>
                </c:pt>
                <c:pt idx="14">
                  <c:v>41607</c:v>
                </c:pt>
                <c:pt idx="15">
                  <c:v>41610</c:v>
                </c:pt>
                <c:pt idx="16">
                  <c:v>41611</c:v>
                </c:pt>
                <c:pt idx="17">
                  <c:v>41612</c:v>
                </c:pt>
                <c:pt idx="18">
                  <c:v>41613</c:v>
                </c:pt>
                <c:pt idx="19">
                  <c:v>41614</c:v>
                </c:pt>
                <c:pt idx="20">
                  <c:v>41617</c:v>
                </c:pt>
                <c:pt idx="21">
                  <c:v>41618</c:v>
                </c:pt>
                <c:pt idx="22">
                  <c:v>41619</c:v>
                </c:pt>
                <c:pt idx="23">
                  <c:v>41620</c:v>
                </c:pt>
                <c:pt idx="24">
                  <c:v>41621</c:v>
                </c:pt>
                <c:pt idx="25">
                  <c:v>41624</c:v>
                </c:pt>
                <c:pt idx="26">
                  <c:v>41625</c:v>
                </c:pt>
                <c:pt idx="27">
                  <c:v>41626</c:v>
                </c:pt>
                <c:pt idx="28">
                  <c:v>41627</c:v>
                </c:pt>
                <c:pt idx="29">
                  <c:v>41628</c:v>
                </c:pt>
                <c:pt idx="30">
                  <c:v>41631</c:v>
                </c:pt>
                <c:pt idx="31">
                  <c:v>41632</c:v>
                </c:pt>
                <c:pt idx="32">
                  <c:v>41633</c:v>
                </c:pt>
                <c:pt idx="33">
                  <c:v>41634</c:v>
                </c:pt>
                <c:pt idx="34">
                  <c:v>41635</c:v>
                </c:pt>
                <c:pt idx="35">
                  <c:v>41638</c:v>
                </c:pt>
                <c:pt idx="36">
                  <c:v>41639</c:v>
                </c:pt>
                <c:pt idx="37">
                  <c:v>41641</c:v>
                </c:pt>
                <c:pt idx="38">
                  <c:v>41642</c:v>
                </c:pt>
                <c:pt idx="39">
                  <c:v>41645</c:v>
                </c:pt>
                <c:pt idx="40">
                  <c:v>41646</c:v>
                </c:pt>
                <c:pt idx="41">
                  <c:v>41647</c:v>
                </c:pt>
                <c:pt idx="42">
                  <c:v>41648</c:v>
                </c:pt>
                <c:pt idx="43">
                  <c:v>41649</c:v>
                </c:pt>
                <c:pt idx="44">
                  <c:v>41652</c:v>
                </c:pt>
                <c:pt idx="45">
                  <c:v>41653</c:v>
                </c:pt>
                <c:pt idx="46">
                  <c:v>41654</c:v>
                </c:pt>
                <c:pt idx="47">
                  <c:v>41655</c:v>
                </c:pt>
                <c:pt idx="48">
                  <c:v>41656</c:v>
                </c:pt>
                <c:pt idx="49">
                  <c:v>41659</c:v>
                </c:pt>
                <c:pt idx="50">
                  <c:v>41660</c:v>
                </c:pt>
                <c:pt idx="51">
                  <c:v>41661</c:v>
                </c:pt>
                <c:pt idx="52">
                  <c:v>41662</c:v>
                </c:pt>
                <c:pt idx="53">
                  <c:v>41663</c:v>
                </c:pt>
                <c:pt idx="54">
                  <c:v>41666</c:v>
                </c:pt>
                <c:pt idx="55">
                  <c:v>41667</c:v>
                </c:pt>
                <c:pt idx="56">
                  <c:v>41668</c:v>
                </c:pt>
                <c:pt idx="57">
                  <c:v>41669</c:v>
                </c:pt>
                <c:pt idx="58">
                  <c:v>41677</c:v>
                </c:pt>
                <c:pt idx="59">
                  <c:v>41680</c:v>
                </c:pt>
                <c:pt idx="60">
                  <c:v>41681</c:v>
                </c:pt>
                <c:pt idx="61">
                  <c:v>41682</c:v>
                </c:pt>
                <c:pt idx="62">
                  <c:v>41683</c:v>
                </c:pt>
                <c:pt idx="63">
                  <c:v>41684</c:v>
                </c:pt>
                <c:pt idx="64">
                  <c:v>41687</c:v>
                </c:pt>
                <c:pt idx="65">
                  <c:v>41688</c:v>
                </c:pt>
                <c:pt idx="66">
                  <c:v>41689</c:v>
                </c:pt>
                <c:pt idx="67">
                  <c:v>41690</c:v>
                </c:pt>
                <c:pt idx="68">
                  <c:v>41691</c:v>
                </c:pt>
                <c:pt idx="69">
                  <c:v>41694</c:v>
                </c:pt>
                <c:pt idx="70">
                  <c:v>41695</c:v>
                </c:pt>
                <c:pt idx="71">
                  <c:v>41696</c:v>
                </c:pt>
                <c:pt idx="72">
                  <c:v>41697</c:v>
                </c:pt>
                <c:pt idx="73">
                  <c:v>41698</c:v>
                </c:pt>
                <c:pt idx="74">
                  <c:v>41701</c:v>
                </c:pt>
                <c:pt idx="75">
                  <c:v>41702</c:v>
                </c:pt>
                <c:pt idx="76">
                  <c:v>41703</c:v>
                </c:pt>
                <c:pt idx="77">
                  <c:v>41704</c:v>
                </c:pt>
                <c:pt idx="78">
                  <c:v>41705</c:v>
                </c:pt>
                <c:pt idx="79">
                  <c:v>41708</c:v>
                </c:pt>
                <c:pt idx="80">
                  <c:v>41709</c:v>
                </c:pt>
                <c:pt idx="81">
                  <c:v>41710</c:v>
                </c:pt>
                <c:pt idx="82">
                  <c:v>41711</c:v>
                </c:pt>
                <c:pt idx="83">
                  <c:v>41712</c:v>
                </c:pt>
                <c:pt idx="84">
                  <c:v>41715</c:v>
                </c:pt>
                <c:pt idx="85">
                  <c:v>41716</c:v>
                </c:pt>
                <c:pt idx="86">
                  <c:v>41717</c:v>
                </c:pt>
                <c:pt idx="87">
                  <c:v>41718</c:v>
                </c:pt>
                <c:pt idx="88">
                  <c:v>41719</c:v>
                </c:pt>
                <c:pt idx="89">
                  <c:v>41722</c:v>
                </c:pt>
                <c:pt idx="90">
                  <c:v>41723</c:v>
                </c:pt>
                <c:pt idx="91">
                  <c:v>41724</c:v>
                </c:pt>
                <c:pt idx="92">
                  <c:v>41725</c:v>
                </c:pt>
                <c:pt idx="93">
                  <c:v>41726</c:v>
                </c:pt>
                <c:pt idx="94">
                  <c:v>41729</c:v>
                </c:pt>
                <c:pt idx="95">
                  <c:v>41730</c:v>
                </c:pt>
                <c:pt idx="96">
                  <c:v>41731</c:v>
                </c:pt>
                <c:pt idx="97">
                  <c:v>41732</c:v>
                </c:pt>
                <c:pt idx="98">
                  <c:v>41733</c:v>
                </c:pt>
                <c:pt idx="99">
                  <c:v>41737</c:v>
                </c:pt>
                <c:pt idx="100">
                  <c:v>41738</c:v>
                </c:pt>
                <c:pt idx="101">
                  <c:v>41739</c:v>
                </c:pt>
                <c:pt idx="102">
                  <c:v>41740</c:v>
                </c:pt>
                <c:pt idx="103">
                  <c:v>41743</c:v>
                </c:pt>
                <c:pt idx="104">
                  <c:v>41744</c:v>
                </c:pt>
                <c:pt idx="105">
                  <c:v>41745</c:v>
                </c:pt>
                <c:pt idx="106">
                  <c:v>41746</c:v>
                </c:pt>
                <c:pt idx="107">
                  <c:v>41747</c:v>
                </c:pt>
                <c:pt idx="108">
                  <c:v>41750</c:v>
                </c:pt>
                <c:pt idx="109">
                  <c:v>41751</c:v>
                </c:pt>
                <c:pt idx="110">
                  <c:v>41752</c:v>
                </c:pt>
                <c:pt idx="111">
                  <c:v>41753</c:v>
                </c:pt>
                <c:pt idx="112">
                  <c:v>41754</c:v>
                </c:pt>
                <c:pt idx="113">
                  <c:v>41757</c:v>
                </c:pt>
                <c:pt idx="114">
                  <c:v>41758</c:v>
                </c:pt>
                <c:pt idx="115">
                  <c:v>41759</c:v>
                </c:pt>
                <c:pt idx="116">
                  <c:v>41764</c:v>
                </c:pt>
                <c:pt idx="117">
                  <c:v>41765</c:v>
                </c:pt>
                <c:pt idx="118">
                  <c:v>41766</c:v>
                </c:pt>
                <c:pt idx="119">
                  <c:v>41767</c:v>
                </c:pt>
                <c:pt idx="120">
                  <c:v>41768</c:v>
                </c:pt>
                <c:pt idx="121">
                  <c:v>41771</c:v>
                </c:pt>
                <c:pt idx="122">
                  <c:v>41772</c:v>
                </c:pt>
                <c:pt idx="123">
                  <c:v>41773</c:v>
                </c:pt>
                <c:pt idx="124">
                  <c:v>41774</c:v>
                </c:pt>
                <c:pt idx="125">
                  <c:v>41775</c:v>
                </c:pt>
                <c:pt idx="126">
                  <c:v>41778</c:v>
                </c:pt>
                <c:pt idx="127">
                  <c:v>41779</c:v>
                </c:pt>
                <c:pt idx="128">
                  <c:v>41780</c:v>
                </c:pt>
                <c:pt idx="129">
                  <c:v>41781</c:v>
                </c:pt>
                <c:pt idx="130">
                  <c:v>41782</c:v>
                </c:pt>
                <c:pt idx="131">
                  <c:v>41785</c:v>
                </c:pt>
                <c:pt idx="132">
                  <c:v>41786</c:v>
                </c:pt>
                <c:pt idx="133">
                  <c:v>41787</c:v>
                </c:pt>
                <c:pt idx="134">
                  <c:v>41788</c:v>
                </c:pt>
                <c:pt idx="135">
                  <c:v>41789</c:v>
                </c:pt>
                <c:pt idx="136">
                  <c:v>41793</c:v>
                </c:pt>
                <c:pt idx="137">
                  <c:v>41794</c:v>
                </c:pt>
                <c:pt idx="138">
                  <c:v>41795</c:v>
                </c:pt>
                <c:pt idx="139">
                  <c:v>41796</c:v>
                </c:pt>
                <c:pt idx="140">
                  <c:v>41799</c:v>
                </c:pt>
                <c:pt idx="141">
                  <c:v>41800</c:v>
                </c:pt>
                <c:pt idx="142">
                  <c:v>41801</c:v>
                </c:pt>
                <c:pt idx="143">
                  <c:v>41802</c:v>
                </c:pt>
                <c:pt idx="144">
                  <c:v>41803</c:v>
                </c:pt>
                <c:pt idx="145">
                  <c:v>41806</c:v>
                </c:pt>
                <c:pt idx="146">
                  <c:v>41807</c:v>
                </c:pt>
                <c:pt idx="147">
                  <c:v>41808</c:v>
                </c:pt>
                <c:pt idx="148">
                  <c:v>41809</c:v>
                </c:pt>
                <c:pt idx="149">
                  <c:v>41810</c:v>
                </c:pt>
                <c:pt idx="150">
                  <c:v>41813</c:v>
                </c:pt>
                <c:pt idx="151">
                  <c:v>41814</c:v>
                </c:pt>
                <c:pt idx="152">
                  <c:v>41815</c:v>
                </c:pt>
                <c:pt idx="153">
                  <c:v>41816</c:v>
                </c:pt>
                <c:pt idx="154">
                  <c:v>41817</c:v>
                </c:pt>
                <c:pt idx="155">
                  <c:v>41820</c:v>
                </c:pt>
                <c:pt idx="156">
                  <c:v>41821</c:v>
                </c:pt>
                <c:pt idx="157">
                  <c:v>41822</c:v>
                </c:pt>
                <c:pt idx="158">
                  <c:v>41823</c:v>
                </c:pt>
                <c:pt idx="159">
                  <c:v>41824</c:v>
                </c:pt>
                <c:pt idx="160">
                  <c:v>41827</c:v>
                </c:pt>
                <c:pt idx="161">
                  <c:v>41828</c:v>
                </c:pt>
                <c:pt idx="162">
                  <c:v>41829</c:v>
                </c:pt>
                <c:pt idx="163">
                  <c:v>41830</c:v>
                </c:pt>
                <c:pt idx="164">
                  <c:v>41831</c:v>
                </c:pt>
                <c:pt idx="165">
                  <c:v>41834</c:v>
                </c:pt>
                <c:pt idx="166">
                  <c:v>41835</c:v>
                </c:pt>
                <c:pt idx="167">
                  <c:v>41836</c:v>
                </c:pt>
                <c:pt idx="168">
                  <c:v>41837</c:v>
                </c:pt>
                <c:pt idx="169">
                  <c:v>41838</c:v>
                </c:pt>
                <c:pt idx="170">
                  <c:v>41841</c:v>
                </c:pt>
                <c:pt idx="171">
                  <c:v>41842</c:v>
                </c:pt>
                <c:pt idx="172">
                  <c:v>41843</c:v>
                </c:pt>
                <c:pt idx="173">
                  <c:v>41844</c:v>
                </c:pt>
                <c:pt idx="174">
                  <c:v>41845</c:v>
                </c:pt>
                <c:pt idx="175">
                  <c:v>41848</c:v>
                </c:pt>
                <c:pt idx="176">
                  <c:v>41849</c:v>
                </c:pt>
                <c:pt idx="177">
                  <c:v>41850</c:v>
                </c:pt>
                <c:pt idx="178">
                  <c:v>41851</c:v>
                </c:pt>
                <c:pt idx="179">
                  <c:v>41852</c:v>
                </c:pt>
                <c:pt idx="180">
                  <c:v>41855</c:v>
                </c:pt>
                <c:pt idx="181">
                  <c:v>41856</c:v>
                </c:pt>
                <c:pt idx="182">
                  <c:v>41857</c:v>
                </c:pt>
                <c:pt idx="183">
                  <c:v>41858</c:v>
                </c:pt>
                <c:pt idx="184">
                  <c:v>41859</c:v>
                </c:pt>
                <c:pt idx="185">
                  <c:v>41862</c:v>
                </c:pt>
                <c:pt idx="186">
                  <c:v>41863</c:v>
                </c:pt>
                <c:pt idx="187">
                  <c:v>41864</c:v>
                </c:pt>
                <c:pt idx="188">
                  <c:v>41865</c:v>
                </c:pt>
                <c:pt idx="189">
                  <c:v>41866</c:v>
                </c:pt>
                <c:pt idx="190">
                  <c:v>41869</c:v>
                </c:pt>
                <c:pt idx="191">
                  <c:v>41870</c:v>
                </c:pt>
                <c:pt idx="192">
                  <c:v>41871</c:v>
                </c:pt>
                <c:pt idx="193">
                  <c:v>41872</c:v>
                </c:pt>
                <c:pt idx="194">
                  <c:v>41873</c:v>
                </c:pt>
                <c:pt idx="195">
                  <c:v>41876</c:v>
                </c:pt>
                <c:pt idx="196">
                  <c:v>41877</c:v>
                </c:pt>
                <c:pt idx="197">
                  <c:v>41878</c:v>
                </c:pt>
                <c:pt idx="198">
                  <c:v>41879</c:v>
                </c:pt>
                <c:pt idx="199">
                  <c:v>41880</c:v>
                </c:pt>
                <c:pt idx="200">
                  <c:v>41883</c:v>
                </c:pt>
                <c:pt idx="201">
                  <c:v>41884</c:v>
                </c:pt>
                <c:pt idx="202">
                  <c:v>41885</c:v>
                </c:pt>
                <c:pt idx="203">
                  <c:v>41886</c:v>
                </c:pt>
                <c:pt idx="204">
                  <c:v>41887</c:v>
                </c:pt>
                <c:pt idx="205">
                  <c:v>41891</c:v>
                </c:pt>
                <c:pt idx="206">
                  <c:v>41892</c:v>
                </c:pt>
                <c:pt idx="207">
                  <c:v>41893</c:v>
                </c:pt>
                <c:pt idx="208">
                  <c:v>41894</c:v>
                </c:pt>
                <c:pt idx="209">
                  <c:v>41897</c:v>
                </c:pt>
                <c:pt idx="210">
                  <c:v>41898</c:v>
                </c:pt>
                <c:pt idx="211">
                  <c:v>41899</c:v>
                </c:pt>
                <c:pt idx="212">
                  <c:v>41900</c:v>
                </c:pt>
                <c:pt idx="213">
                  <c:v>41901</c:v>
                </c:pt>
                <c:pt idx="214">
                  <c:v>41904</c:v>
                </c:pt>
                <c:pt idx="215">
                  <c:v>41905</c:v>
                </c:pt>
                <c:pt idx="216">
                  <c:v>41906</c:v>
                </c:pt>
                <c:pt idx="217">
                  <c:v>41907</c:v>
                </c:pt>
                <c:pt idx="218">
                  <c:v>41908</c:v>
                </c:pt>
                <c:pt idx="219">
                  <c:v>41911</c:v>
                </c:pt>
                <c:pt idx="220">
                  <c:v>41912</c:v>
                </c:pt>
                <c:pt idx="221">
                  <c:v>41920</c:v>
                </c:pt>
                <c:pt idx="222">
                  <c:v>41921</c:v>
                </c:pt>
                <c:pt idx="223">
                  <c:v>41922</c:v>
                </c:pt>
                <c:pt idx="224">
                  <c:v>41925</c:v>
                </c:pt>
                <c:pt idx="225">
                  <c:v>41926</c:v>
                </c:pt>
                <c:pt idx="226">
                  <c:v>41927</c:v>
                </c:pt>
                <c:pt idx="227">
                  <c:v>41928</c:v>
                </c:pt>
                <c:pt idx="228">
                  <c:v>41929</c:v>
                </c:pt>
                <c:pt idx="229">
                  <c:v>41932</c:v>
                </c:pt>
                <c:pt idx="230">
                  <c:v>41933</c:v>
                </c:pt>
                <c:pt idx="231">
                  <c:v>41934</c:v>
                </c:pt>
                <c:pt idx="232">
                  <c:v>41935</c:v>
                </c:pt>
                <c:pt idx="233">
                  <c:v>41936</c:v>
                </c:pt>
                <c:pt idx="234">
                  <c:v>41939</c:v>
                </c:pt>
                <c:pt idx="235">
                  <c:v>41940</c:v>
                </c:pt>
                <c:pt idx="236">
                  <c:v>41941</c:v>
                </c:pt>
                <c:pt idx="237">
                  <c:v>41942</c:v>
                </c:pt>
                <c:pt idx="238">
                  <c:v>41943</c:v>
                </c:pt>
                <c:pt idx="239">
                  <c:v>41946</c:v>
                </c:pt>
                <c:pt idx="240">
                  <c:v>41947</c:v>
                </c:pt>
                <c:pt idx="241">
                  <c:v>41948</c:v>
                </c:pt>
                <c:pt idx="242">
                  <c:v>41949</c:v>
                </c:pt>
                <c:pt idx="243">
                  <c:v>41950</c:v>
                </c:pt>
                <c:pt idx="244">
                  <c:v>41953</c:v>
                </c:pt>
                <c:pt idx="245">
                  <c:v>41947</c:v>
                </c:pt>
              </c:numCache>
            </c:numRef>
          </c:cat>
          <c:val>
            <c:numRef>
              <c:f>市场及表现!$N$5:$N$813</c:f>
              <c:numCache>
                <c:formatCode>###,###,##0.000</c:formatCode>
                <c:ptCount val="809"/>
                <c:pt idx="0">
                  <c:v>0</c:v>
                </c:pt>
                <c:pt idx="1">
                  <c:v>-7.9639253659464782E-3</c:v>
                </c:pt>
                <c:pt idx="2">
                  <c:v>-1.1288456976358718E-2</c:v>
                </c:pt>
                <c:pt idx="3">
                  <c:v>-1.6683539306849848E-4</c:v>
                </c:pt>
                <c:pt idx="4">
                  <c:v>2.0934711288290941E-2</c:v>
                </c:pt>
                <c:pt idx="5">
                  <c:v>6.0716114375676256E-2</c:v>
                </c:pt>
                <c:pt idx="6">
                  <c:v>6.162746524977547E-2</c:v>
                </c:pt>
                <c:pt idx="7">
                  <c:v>6.7363620973509342E-2</c:v>
                </c:pt>
                <c:pt idx="8">
                  <c:v>7.8087127578814197E-2</c:v>
                </c:pt>
                <c:pt idx="9">
                  <c:v>7.5444915713016147E-2</c:v>
                </c:pt>
                <c:pt idx="10">
                  <c:v>7.1411463400645525E-2</c:v>
                </c:pt>
                <c:pt idx="11">
                  <c:v>7.3030697228041896E-2</c:v>
                </c:pt>
                <c:pt idx="12">
                  <c:v>7.7221299279311317E-2</c:v>
                </c:pt>
                <c:pt idx="13">
                  <c:v>8.4072585122544563E-2</c:v>
                </c:pt>
                <c:pt idx="14">
                  <c:v>8.7648044359189159E-2</c:v>
                </c:pt>
                <c:pt idx="15">
                  <c:v>2.5003170322159374E-2</c:v>
                </c:pt>
                <c:pt idx="16">
                  <c:v>5.5767852027003295E-2</c:v>
                </c:pt>
                <c:pt idx="17">
                  <c:v>8.5879478499473638E-2</c:v>
                </c:pt>
                <c:pt idx="18">
                  <c:v>9.1709135377564532E-2</c:v>
                </c:pt>
                <c:pt idx="19">
                  <c:v>9.4030509949000196E-2</c:v>
                </c:pt>
                <c:pt idx="20">
                  <c:v>0.1178716439121823</c:v>
                </c:pt>
                <c:pt idx="21">
                  <c:v>0.10867508068668807</c:v>
                </c:pt>
                <c:pt idx="22">
                  <c:v>0.1095261383635826</c:v>
                </c:pt>
                <c:pt idx="23">
                  <c:v>0.10335955908688343</c:v>
                </c:pt>
                <c:pt idx="24">
                  <c:v>9.8526728980937062E-2</c:v>
                </c:pt>
                <c:pt idx="25">
                  <c:v>8.186771513411828E-2</c:v>
                </c:pt>
                <c:pt idx="26">
                  <c:v>6.7048837213002921E-2</c:v>
                </c:pt>
                <c:pt idx="27">
                  <c:v>6.7981185201676508E-2</c:v>
                </c:pt>
                <c:pt idx="28">
                  <c:v>5.0657320379370541E-2</c:v>
                </c:pt>
                <c:pt idx="29">
                  <c:v>5.128256394762909E-2</c:v>
                </c:pt>
                <c:pt idx="30">
                  <c:v>4.6156466070081059E-2</c:v>
                </c:pt>
                <c:pt idx="31">
                  <c:v>5.7334748730262675E-2</c:v>
                </c:pt>
                <c:pt idx="32">
                  <c:v>6.6171386128496712E-2</c:v>
                </c:pt>
                <c:pt idx="33">
                  <c:v>4.1685153006008502E-2</c:v>
                </c:pt>
                <c:pt idx="34">
                  <c:v>5.8314729382476616E-2</c:v>
                </c:pt>
                <c:pt idx="35">
                  <c:v>6.9493911424830968E-2</c:v>
                </c:pt>
                <c:pt idx="36">
                  <c:v>7.0103554171552451E-2</c:v>
                </c:pt>
                <c:pt idx="37">
                  <c:v>8.0975389652137686E-2</c:v>
                </c:pt>
                <c:pt idx="38">
                  <c:v>7.2539219462187443E-2</c:v>
                </c:pt>
                <c:pt idx="39">
                  <c:v>2.8853840503703765E-2</c:v>
                </c:pt>
                <c:pt idx="40">
                  <c:v>2.8546044250848279E-2</c:v>
                </c:pt>
                <c:pt idx="41">
                  <c:v>2.7514245348827737E-2</c:v>
                </c:pt>
                <c:pt idx="42">
                  <c:v>1.0523532438328154E-2</c:v>
                </c:pt>
                <c:pt idx="43">
                  <c:v>-5.3062510450994083E-3</c:v>
                </c:pt>
                <c:pt idx="44">
                  <c:v>-8.0513038032035134E-3</c:v>
                </c:pt>
                <c:pt idx="45">
                  <c:v>1.0085567911759963E-2</c:v>
                </c:pt>
                <c:pt idx="46">
                  <c:v>2.322955408562688E-2</c:v>
                </c:pt>
                <c:pt idx="47">
                  <c:v>1.9507460963181567E-2</c:v>
                </c:pt>
                <c:pt idx="48">
                  <c:v>-4.6079499711055849E-3</c:v>
                </c:pt>
                <c:pt idx="49">
                  <c:v>-1.1476220300757567E-2</c:v>
                </c:pt>
                <c:pt idx="50">
                  <c:v>-5.861757903338094E-3</c:v>
                </c:pt>
                <c:pt idx="51">
                  <c:v>1.8815766888996333E-2</c:v>
                </c:pt>
                <c:pt idx="52">
                  <c:v>1.9768454751425635E-2</c:v>
                </c:pt>
                <c:pt idx="53">
                  <c:v>2.9581959555890602E-2</c:v>
                </c:pt>
                <c:pt idx="54">
                  <c:v>2.3215025604372608E-2</c:v>
                </c:pt>
                <c:pt idx="55">
                  <c:v>9.9267231833810587E-3</c:v>
                </c:pt>
                <c:pt idx="56">
                  <c:v>7.9376703248230651E-3</c:v>
                </c:pt>
                <c:pt idx="57">
                  <c:v>-1.6288502983216047E-3</c:v>
                </c:pt>
                <c:pt idx="58">
                  <c:v>1.8409315330100595E-2</c:v>
                </c:pt>
                <c:pt idx="59">
                  <c:v>4.4303358286115202E-2</c:v>
                </c:pt>
                <c:pt idx="60">
                  <c:v>4.897813927099004E-2</c:v>
                </c:pt>
                <c:pt idx="61">
                  <c:v>8.1931363718660277E-2</c:v>
                </c:pt>
                <c:pt idx="62">
                  <c:v>6.0317169198761844E-2</c:v>
                </c:pt>
                <c:pt idx="63">
                  <c:v>7.4245070711155936E-2</c:v>
                </c:pt>
                <c:pt idx="64">
                  <c:v>8.3803081795280177E-2</c:v>
                </c:pt>
                <c:pt idx="65">
                  <c:v>8.0569145642974238E-2</c:v>
                </c:pt>
                <c:pt idx="66">
                  <c:v>8.1893520484155546E-2</c:v>
                </c:pt>
                <c:pt idx="67">
                  <c:v>7.3730797066381415E-2</c:v>
                </c:pt>
                <c:pt idx="68">
                  <c:v>7.0518480677846496E-2</c:v>
                </c:pt>
                <c:pt idx="69">
                  <c:v>6.3501846881292012E-2</c:v>
                </c:pt>
                <c:pt idx="70">
                  <c:v>1.2515318035027034E-2</c:v>
                </c:pt>
                <c:pt idx="71">
                  <c:v>1.4465420727175493E-2</c:v>
                </c:pt>
                <c:pt idx="72">
                  <c:v>6.0298040031776523E-3</c:v>
                </c:pt>
                <c:pt idx="73">
                  <c:v>1.2488855444171332E-2</c:v>
                </c:pt>
                <c:pt idx="74">
                  <c:v>3.2844191655020394E-2</c:v>
                </c:pt>
                <c:pt idx="75">
                  <c:v>2.9265861313746866E-2</c:v>
                </c:pt>
                <c:pt idx="76">
                  <c:v>3.0058978023735028E-2</c:v>
                </c:pt>
                <c:pt idx="77">
                  <c:v>2.4627263165519553E-2</c:v>
                </c:pt>
                <c:pt idx="78">
                  <c:v>1.5678445137030206E-2</c:v>
                </c:pt>
                <c:pt idx="79">
                  <c:v>-2.3506632978116504E-2</c:v>
                </c:pt>
                <c:pt idx="80">
                  <c:v>-2.5165059113276933E-2</c:v>
                </c:pt>
                <c:pt idx="81">
                  <c:v>-2.7764965425327803E-2</c:v>
                </c:pt>
                <c:pt idx="82">
                  <c:v>-1.7892654863405522E-2</c:v>
                </c:pt>
                <c:pt idx="83">
                  <c:v>-2.3686336454581514E-2</c:v>
                </c:pt>
                <c:pt idx="84">
                  <c:v>-1.1781491365204677E-2</c:v>
                </c:pt>
                <c:pt idx="85">
                  <c:v>7.7557875761691264E-4</c:v>
                </c:pt>
                <c:pt idx="86">
                  <c:v>-7.7813853764747698E-3</c:v>
                </c:pt>
                <c:pt idx="87">
                  <c:v>-2.8814890337294008E-2</c:v>
                </c:pt>
                <c:pt idx="88">
                  <c:v>-1.0197091301196393E-2</c:v>
                </c:pt>
                <c:pt idx="89">
                  <c:v>-5.4140039477341695E-3</c:v>
                </c:pt>
                <c:pt idx="90">
                  <c:v>1.1813038924501917E-4</c:v>
                </c:pt>
                <c:pt idx="91">
                  <c:v>6.6197987085847565E-4</c:v>
                </c:pt>
                <c:pt idx="92">
                  <c:v>-1.698230714634541E-2</c:v>
                </c:pt>
                <c:pt idx="93">
                  <c:v>-3.6401317331986927E-2</c:v>
                </c:pt>
                <c:pt idx="94">
                  <c:v>-4.4167828310987201E-2</c:v>
                </c:pt>
                <c:pt idx="95">
                  <c:v>-2.8937206312805053E-2</c:v>
                </c:pt>
                <c:pt idx="96">
                  <c:v>-2.6539176706942613E-2</c:v>
                </c:pt>
                <c:pt idx="97">
                  <c:v>-3.0256046494460787E-2</c:v>
                </c:pt>
                <c:pt idx="98">
                  <c:v>-2.0296530453391748E-2</c:v>
                </c:pt>
                <c:pt idx="99">
                  <c:v>-1.5345085675491643E-2</c:v>
                </c:pt>
                <c:pt idx="100">
                  <c:v>-2.8987779264219027E-3</c:v>
                </c:pt>
                <c:pt idx="101">
                  <c:v>-3.1591144738472021E-3</c:v>
                </c:pt>
                <c:pt idx="102">
                  <c:v>-5.8732077302313668E-3</c:v>
                </c:pt>
                <c:pt idx="103">
                  <c:v>1.0803447843824587E-2</c:v>
                </c:pt>
                <c:pt idx="104">
                  <c:v>1.0365275767524107E-2</c:v>
                </c:pt>
                <c:pt idx="105">
                  <c:v>1.8536577907562579E-2</c:v>
                </c:pt>
                <c:pt idx="106">
                  <c:v>1.4137007867587759E-2</c:v>
                </c:pt>
                <c:pt idx="107">
                  <c:v>1.4737380059604233E-2</c:v>
                </c:pt>
                <c:pt idx="108">
                  <c:v>2.3366640683746276E-3</c:v>
                </c:pt>
                <c:pt idx="109">
                  <c:v>6.6360567709389251E-4</c:v>
                </c:pt>
                <c:pt idx="110">
                  <c:v>-3.2993835011937422E-3</c:v>
                </c:pt>
                <c:pt idx="111">
                  <c:v>-7.0806282973167045E-3</c:v>
                </c:pt>
                <c:pt idx="112">
                  <c:v>-2.6404684480475615E-2</c:v>
                </c:pt>
                <c:pt idx="113">
                  <c:v>-6.3185748639148276E-2</c:v>
                </c:pt>
                <c:pt idx="114">
                  <c:v>-4.7482778042096219E-2</c:v>
                </c:pt>
                <c:pt idx="115">
                  <c:v>-4.5547273014445944E-2</c:v>
                </c:pt>
                <c:pt idx="116">
                  <c:v>-2.6357985790730232E-2</c:v>
                </c:pt>
                <c:pt idx="117">
                  <c:v>-1.643216198952191E-2</c:v>
                </c:pt>
                <c:pt idx="118">
                  <c:v>-3.14564795538953E-2</c:v>
                </c:pt>
                <c:pt idx="119">
                  <c:v>-3.2970866174907631E-2</c:v>
                </c:pt>
                <c:pt idx="120">
                  <c:v>-4.1885127172985204E-2</c:v>
                </c:pt>
                <c:pt idx="121">
                  <c:v>-2.08873553577269E-2</c:v>
                </c:pt>
                <c:pt idx="122">
                  <c:v>-2.296541245977779E-2</c:v>
                </c:pt>
                <c:pt idx="123">
                  <c:v>-1.8892975389375399E-2</c:v>
                </c:pt>
                <c:pt idx="124">
                  <c:v>-3.0930479349251305E-2</c:v>
                </c:pt>
                <c:pt idx="125">
                  <c:v>-2.9076852690954835E-2</c:v>
                </c:pt>
                <c:pt idx="126">
                  <c:v>-3.0785263719953937E-2</c:v>
                </c:pt>
                <c:pt idx="127">
                  <c:v>-2.9103730381275117E-2</c:v>
                </c:pt>
                <c:pt idx="128">
                  <c:v>-2.2066168653390394E-2</c:v>
                </c:pt>
                <c:pt idx="129">
                  <c:v>-2.8211889182002903E-2</c:v>
                </c:pt>
                <c:pt idx="130">
                  <c:v>-2.3028784311343475E-2</c:v>
                </c:pt>
                <c:pt idx="131">
                  <c:v>-1.4126941705575824E-2</c:v>
                </c:pt>
                <c:pt idx="132">
                  <c:v>-1.4446187785324693E-2</c:v>
                </c:pt>
                <c:pt idx="133">
                  <c:v>-1.1301705567597686E-2</c:v>
                </c:pt>
                <c:pt idx="134">
                  <c:v>-2.4896766492783717E-2</c:v>
                </c:pt>
                <c:pt idx="135">
                  <c:v>-2.1010259390812469E-2</c:v>
                </c:pt>
                <c:pt idx="136">
                  <c:v>-2.4619341684073648E-2</c:v>
                </c:pt>
                <c:pt idx="137">
                  <c:v>-3.472559538580966E-2</c:v>
                </c:pt>
                <c:pt idx="138">
                  <c:v>-2.718361862542984E-2</c:v>
                </c:pt>
                <c:pt idx="139">
                  <c:v>-3.2566870621176247E-2</c:v>
                </c:pt>
                <c:pt idx="140">
                  <c:v>-3.686833882106344E-2</c:v>
                </c:pt>
                <c:pt idx="141">
                  <c:v>-2.4866637189992491E-2</c:v>
                </c:pt>
                <c:pt idx="142">
                  <c:v>-2.2547926173453359E-2</c:v>
                </c:pt>
                <c:pt idx="143">
                  <c:v>-2.6101973196059003E-2</c:v>
                </c:pt>
                <c:pt idx="144">
                  <c:v>-1.5840541477880055E-2</c:v>
                </c:pt>
                <c:pt idx="145">
                  <c:v>-1.2583255980701202E-2</c:v>
                </c:pt>
                <c:pt idx="146">
                  <c:v>-2.270203184961328E-2</c:v>
                </c:pt>
                <c:pt idx="147">
                  <c:v>-3.2221404091926087E-2</c:v>
                </c:pt>
                <c:pt idx="148">
                  <c:v>-5.4191996093637229E-2</c:v>
                </c:pt>
                <c:pt idx="149">
                  <c:v>-4.2385667943812377E-2</c:v>
                </c:pt>
                <c:pt idx="150">
                  <c:v>-2.7883199589438967E-2</c:v>
                </c:pt>
                <c:pt idx="151">
                  <c:v>-2.4017827968530137E-2</c:v>
                </c:pt>
                <c:pt idx="152">
                  <c:v>-2.6049774438410167E-2</c:v>
                </c:pt>
                <c:pt idx="153">
                  <c:v>-1.8988655815920463E-2</c:v>
                </c:pt>
                <c:pt idx="154">
                  <c:v>-1.2152555694759926E-2</c:v>
                </c:pt>
                <c:pt idx="155">
                  <c:v>-7.4393088261838214E-3</c:v>
                </c:pt>
                <c:pt idx="156">
                  <c:v>8.1380941828861353E-3</c:v>
                </c:pt>
                <c:pt idx="157">
                  <c:v>1.1740292743362524E-2</c:v>
                </c:pt>
                <c:pt idx="158">
                  <c:v>2.0834914458723874E-2</c:v>
                </c:pt>
                <c:pt idx="159">
                  <c:v>1.8863814652001043E-2</c:v>
                </c:pt>
                <c:pt idx="160">
                  <c:v>1.4889583196552314E-2</c:v>
                </c:pt>
                <c:pt idx="161">
                  <c:v>2.0489551704339526E-2</c:v>
                </c:pt>
                <c:pt idx="162">
                  <c:v>4.3135752675991235E-3</c:v>
                </c:pt>
                <c:pt idx="163">
                  <c:v>6.4790453985290597E-3</c:v>
                </c:pt>
                <c:pt idx="164">
                  <c:v>1.2231528367862898E-2</c:v>
                </c:pt>
                <c:pt idx="165">
                  <c:v>2.869464985910497E-2</c:v>
                </c:pt>
                <c:pt idx="166">
                  <c:v>3.7621605982468775E-2</c:v>
                </c:pt>
                <c:pt idx="167">
                  <c:v>4.5240064819165093E-2</c:v>
                </c:pt>
                <c:pt idx="168">
                  <c:v>3.340758540308264E-2</c:v>
                </c:pt>
                <c:pt idx="169">
                  <c:v>4.0633394738074591E-2</c:v>
                </c:pt>
                <c:pt idx="170">
                  <c:v>3.7259085783555967E-2</c:v>
                </c:pt>
                <c:pt idx="171">
                  <c:v>6.0234391447235414E-2</c:v>
                </c:pt>
                <c:pt idx="172">
                  <c:v>6.1439010092935842E-2</c:v>
                </c:pt>
                <c:pt idx="173">
                  <c:v>6.3473481751224359E-2</c:v>
                </c:pt>
                <c:pt idx="174">
                  <c:v>6.7758173014425438E-2</c:v>
                </c:pt>
                <c:pt idx="175">
                  <c:v>8.8471013638992346E-2</c:v>
                </c:pt>
                <c:pt idx="176">
                  <c:v>9.2279724183010003E-2</c:v>
                </c:pt>
                <c:pt idx="177">
                  <c:v>9.1842174755905948E-2</c:v>
                </c:pt>
                <c:pt idx="178">
                  <c:v>0.1084341154476014</c:v>
                </c:pt>
                <c:pt idx="179">
                  <c:v>0.10920900237277786</c:v>
                </c:pt>
                <c:pt idx="180">
                  <c:v>0.12867056025352053</c:v>
                </c:pt>
                <c:pt idx="181">
                  <c:v>0.13429380892293663</c:v>
                </c:pt>
                <c:pt idx="182">
                  <c:v>0.13163357482205895</c:v>
                </c:pt>
                <c:pt idx="183">
                  <c:v>0.11265446629381981</c:v>
                </c:pt>
                <c:pt idx="184">
                  <c:v>0.11631789202529585</c:v>
                </c:pt>
                <c:pt idx="185">
                  <c:v>0.15589077681506214</c:v>
                </c:pt>
                <c:pt idx="186">
                  <c:v>0.16459994408610212</c:v>
                </c:pt>
                <c:pt idx="187">
                  <c:v>0.16147566337564268</c:v>
                </c:pt>
                <c:pt idx="188">
                  <c:v>0.15140296354727956</c:v>
                </c:pt>
                <c:pt idx="189">
                  <c:v>0.16659947820613663</c:v>
                </c:pt>
                <c:pt idx="190">
                  <c:v>0.1733573320782571</c:v>
                </c:pt>
                <c:pt idx="191">
                  <c:v>0.18543900953947001</c:v>
                </c:pt>
                <c:pt idx="192">
                  <c:v>0.18696986177257036</c:v>
                </c:pt>
                <c:pt idx="193">
                  <c:v>0.1814484162467993</c:v>
                </c:pt>
                <c:pt idx="194">
                  <c:v>0.1834967245539012</c:v>
                </c:pt>
                <c:pt idx="195">
                  <c:v>0.17742883517486452</c:v>
                </c:pt>
                <c:pt idx="196">
                  <c:v>0.15241798551261354</c:v>
                </c:pt>
                <c:pt idx="197">
                  <c:v>0.16026281192389824</c:v>
                </c:pt>
                <c:pt idx="198">
                  <c:v>0.14927685868222396</c:v>
                </c:pt>
                <c:pt idx="199">
                  <c:v>0.15902180289181822</c:v>
                </c:pt>
                <c:pt idx="200">
                  <c:v>0.17299546912016295</c:v>
                </c:pt>
                <c:pt idx="201">
                  <c:v>0.18846421984442485</c:v>
                </c:pt>
                <c:pt idx="202">
                  <c:v>0.1972883350754826</c:v>
                </c:pt>
                <c:pt idx="203">
                  <c:v>0.20544047345691441</c:v>
                </c:pt>
                <c:pt idx="204">
                  <c:v>0.20408583094645372</c:v>
                </c:pt>
                <c:pt idx="205">
                  <c:v>0.20524298988672429</c:v>
                </c:pt>
                <c:pt idx="206">
                  <c:v>0.21803863842671212</c:v>
                </c:pt>
                <c:pt idx="207">
                  <c:v>0.22702132165317246</c:v>
                </c:pt>
                <c:pt idx="208">
                  <c:v>0.23607474474669132</c:v>
                </c:pt>
                <c:pt idx="209">
                  <c:v>0.25595133290859429</c:v>
                </c:pt>
                <c:pt idx="210">
                  <c:v>0.21676774223319506</c:v>
                </c:pt>
                <c:pt idx="211">
                  <c:v>0.23731129145952923</c:v>
                </c:pt>
                <c:pt idx="212">
                  <c:v>0.25424568920935786</c:v>
                </c:pt>
                <c:pt idx="213">
                  <c:v>0.2721313911567349</c:v>
                </c:pt>
                <c:pt idx="214">
                  <c:v>0.24982667867780028</c:v>
                </c:pt>
                <c:pt idx="215">
                  <c:v>0.26792795561369087</c:v>
                </c:pt>
                <c:pt idx="216">
                  <c:v>0.28334948877387722</c:v>
                </c:pt>
                <c:pt idx="217">
                  <c:v>0.28395390818567146</c:v>
                </c:pt>
                <c:pt idx="218">
                  <c:v>0.32185328489307086</c:v>
                </c:pt>
                <c:pt idx="219">
                  <c:v>0.3409492093289177</c:v>
                </c:pt>
                <c:pt idx="220">
                  <c:v>0.33094465499596093</c:v>
                </c:pt>
                <c:pt idx="221">
                  <c:v>0.35398779483044818</c:v>
                </c:pt>
                <c:pt idx="222">
                  <c:v>0.36151233741332289</c:v>
                </c:pt>
                <c:pt idx="223">
                  <c:v>0.34516862620134114</c:v>
                </c:pt>
                <c:pt idx="224">
                  <c:v>0.33191678334997299</c:v>
                </c:pt>
                <c:pt idx="225">
                  <c:v>0.3327238750752628</c:v>
                </c:pt>
                <c:pt idx="226">
                  <c:v>0.33759268046812418</c:v>
                </c:pt>
                <c:pt idx="227">
                  <c:v>0.31792602886034382</c:v>
                </c:pt>
                <c:pt idx="228">
                  <c:v>0.30258962568198244</c:v>
                </c:pt>
                <c:pt idx="229">
                  <c:v>0.32381687831781214</c:v>
                </c:pt>
                <c:pt idx="230">
                  <c:v>0.31619399175349572</c:v>
                </c:pt>
                <c:pt idx="231">
                  <c:v>0.29532496995544677</c:v>
                </c:pt>
                <c:pt idx="232">
                  <c:v>0.28049284344309222</c:v>
                </c:pt>
                <c:pt idx="233">
                  <c:v>0.28472626992243955</c:v>
                </c:pt>
                <c:pt idx="234">
                  <c:v>0.29022069939140205</c:v>
                </c:pt>
                <c:pt idx="235">
                  <c:v>0.31791803819565412</c:v>
                </c:pt>
                <c:pt idx="236">
                  <c:v>0.3326348016485261</c:v>
                </c:pt>
                <c:pt idx="237">
                  <c:v>0.32892218663051809</c:v>
                </c:pt>
                <c:pt idx="238">
                  <c:v>0.32537395100041389</c:v>
                </c:pt>
                <c:pt idx="239">
                  <c:v>0.33983805724595206</c:v>
                </c:pt>
                <c:pt idx="240">
                  <c:v>0.33267143417625977</c:v>
                </c:pt>
                <c:pt idx="241">
                  <c:v>0.33988662388328739</c:v>
                </c:pt>
                <c:pt idx="242">
                  <c:v>0.33785433149718713</c:v>
                </c:pt>
              </c:numCache>
            </c:numRef>
          </c:val>
          <c:smooth val="0"/>
        </c:ser>
        <c:dLbls>
          <c:showLegendKey val="0"/>
          <c:showVal val="0"/>
          <c:showCatName val="0"/>
          <c:showSerName val="0"/>
          <c:showPercent val="0"/>
          <c:showBubbleSize val="0"/>
        </c:dLbls>
        <c:marker val="1"/>
        <c:smooth val="0"/>
        <c:axId val="47655168"/>
        <c:axId val="47656960"/>
      </c:lineChart>
      <c:dateAx>
        <c:axId val="47655168"/>
        <c:scaling>
          <c:orientation val="minMax"/>
        </c:scaling>
        <c:delete val="0"/>
        <c:axPos val="b"/>
        <c:numFmt formatCode="yyyy\-mm\-dd" sourceLinked="1"/>
        <c:majorTickMark val="none"/>
        <c:minorTickMark val="none"/>
        <c:tickLblPos val="low"/>
        <c:crossAx val="47656960"/>
        <c:crosses val="autoZero"/>
        <c:auto val="1"/>
        <c:lblOffset val="100"/>
        <c:baseTimeUnit val="days"/>
      </c:dateAx>
      <c:valAx>
        <c:axId val="47656960"/>
        <c:scaling>
          <c:orientation val="minMax"/>
          <c:min val="-0.30000000000000032"/>
        </c:scaling>
        <c:delete val="0"/>
        <c:axPos val="l"/>
        <c:numFmt formatCode="0.00%" sourceLinked="0"/>
        <c:majorTickMark val="none"/>
        <c:minorTickMark val="none"/>
        <c:tickLblPos val="nextTo"/>
        <c:crossAx val="47655168"/>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-0.24606061814158586</c:v>
                </c:pt>
                <c:pt idx="1">
                  <c:v>-0.14928402626206427</c:v>
                </c:pt>
                <c:pt idx="2">
                  <c:v>1.2060689247053835</c:v>
                </c:pt>
                <c:pt idx="3">
                  <c:v>6.3078655227587266</c:v>
                </c:pt>
                <c:pt idx="4">
                  <c:v>0.98092393005988487</c:v>
                </c:pt>
                <c:pt idx="5">
                  <c:v>-1.4549662859975832</c:v>
                </c:pt>
                <c:pt idx="6">
                  <c:v>-1.8291422902178667</c:v>
                </c:pt>
                <c:pt idx="7">
                  <c:v>-2.1802010231620761</c:v>
                </c:pt>
                <c:pt idx="8">
                  <c:v>-0.52960131534367516</c:v>
                </c:pt>
                <c:pt idx="9">
                  <c:v>-1.3164524085973128</c:v>
                </c:pt>
                <c:pt idx="10">
                  <c:v>5.919205926874227E-2</c:v>
                </c:pt>
              </c:numCache>
            </c:numRef>
          </c:val>
        </c:ser>
        <c:dLbls>
          <c:showLegendKey val="0"/>
          <c:showVal val="1"/>
          <c:showCatName val="0"/>
          <c:showSerName val="0"/>
          <c:showPercent val="0"/>
          <c:showBubbleSize val="0"/>
        </c:dLbls>
        <c:gapWidth val="75"/>
        <c:axId val="47677824"/>
        <c:axId val="47679360"/>
      </c:barChart>
      <c:catAx>
        <c:axId val="47677824"/>
        <c:scaling>
          <c:orientation val="minMax"/>
        </c:scaling>
        <c:delete val="0"/>
        <c:axPos val="l"/>
        <c:numFmt formatCode="General" sourceLinked="1"/>
        <c:majorTickMark val="none"/>
        <c:minorTickMark val="none"/>
        <c:tickLblPos val="high"/>
        <c:crossAx val="47679360"/>
        <c:crosses val="autoZero"/>
        <c:auto val="1"/>
        <c:lblAlgn val="ctr"/>
        <c:lblOffset val="100"/>
        <c:noMultiLvlLbl val="0"/>
      </c:catAx>
      <c:valAx>
        <c:axId val="47679360"/>
        <c:scaling>
          <c:orientation val="minMax"/>
        </c:scaling>
        <c:delete val="0"/>
        <c:axPos val="b"/>
        <c:numFmt formatCode="#,##0.00_ ;[Red]\-#,##0.00\ " sourceLinked="1"/>
        <c:majorTickMark val="none"/>
        <c:minorTickMark val="none"/>
        <c:tickLblPos val="nextTo"/>
        <c:crossAx val="4767782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-0.14928402626206427</c:v>
                </c:pt>
                <c:pt idx="1">
                  <c:v>-0.1043241007528839</c:v>
                </c:pt>
                <c:pt idx="2">
                  <c:v>0.37659913175611681</c:v>
                </c:pt>
                <c:pt idx="3">
                  <c:v>-1.6990150428418005</c:v>
                </c:pt>
                <c:pt idx="4">
                  <c:v>3.8237093710615344</c:v>
                </c:pt>
                <c:pt idx="5">
                  <c:v>0.55236184687583734</c:v>
                </c:pt>
                <c:pt idx="6">
                  <c:v>0.41040492496995373</c:v>
                </c:pt>
                <c:pt idx="7">
                  <c:v>0.55144932475927888</c:v>
                </c:pt>
                <c:pt idx="8">
                  <c:v>-1.0690923907552885</c:v>
                </c:pt>
                <c:pt idx="9">
                  <c:v>0.42896189161603093</c:v>
                </c:pt>
                <c:pt idx="10">
                  <c:v>-2.0486074818035216</c:v>
                </c:pt>
                <c:pt idx="11">
                  <c:v>2.0660704435342847</c:v>
                </c:pt>
                <c:pt idx="12">
                  <c:v>2.7926077639578883</c:v>
                </c:pt>
                <c:pt idx="13">
                  <c:v>-1.1891636076157619</c:v>
                </c:pt>
                <c:pt idx="14">
                  <c:v>-0.63598395809693065</c:v>
                </c:pt>
                <c:pt idx="15">
                  <c:v>-0.59088092327996833</c:v>
                </c:pt>
                <c:pt idx="16">
                  <c:v>1.206231245264866</c:v>
                </c:pt>
                <c:pt idx="17">
                  <c:v>3.1135768920489859</c:v>
                </c:pt>
                <c:pt idx="18">
                  <c:v>2.1331753813506049</c:v>
                </c:pt>
                <c:pt idx="19">
                  <c:v>-1.7559743710186537</c:v>
                </c:pt>
                <c:pt idx="20">
                  <c:v>-0.23434336130557787</c:v>
                </c:pt>
                <c:pt idx="21">
                  <c:v>-3.0979993516422333E-3</c:v>
                </c:pt>
                <c:pt idx="22">
                  <c:v>0.92253793778243054</c:v>
                </c:pt>
                <c:pt idx="23">
                  <c:v>1.3210253095521818</c:v>
                </c:pt>
                <c:pt idx="24">
                  <c:v>1.1264010231486266</c:v>
                </c:pt>
                <c:pt idx="25">
                  <c:v>-2.603384744768833</c:v>
                </c:pt>
                <c:pt idx="26">
                  <c:v>-0.70713521698738679</c:v>
                </c:pt>
                <c:pt idx="27">
                  <c:v>-1.7626291172753272</c:v>
                </c:pt>
                <c:pt idx="28">
                  <c:v>2.0692768787378135E-2</c:v>
                </c:pt>
              </c:numCache>
            </c:numRef>
          </c:val>
        </c:ser>
        <c:dLbls>
          <c:showLegendKey val="0"/>
          <c:showVal val="1"/>
          <c:showCatName val="0"/>
          <c:showSerName val="0"/>
          <c:showPercent val="0"/>
          <c:showBubbleSize val="0"/>
        </c:dLbls>
        <c:gapWidth val="75"/>
        <c:axId val="47977216"/>
        <c:axId val="47978752"/>
      </c:barChart>
      <c:catAx>
        <c:axId val="47977216"/>
        <c:scaling>
          <c:orientation val="minMax"/>
        </c:scaling>
        <c:delete val="0"/>
        <c:axPos val="l"/>
        <c:majorTickMark val="none"/>
        <c:minorTickMark val="none"/>
        <c:tickLblPos val="high"/>
        <c:crossAx val="47978752"/>
        <c:crosses val="autoZero"/>
        <c:auto val="1"/>
        <c:lblAlgn val="ctr"/>
        <c:lblOffset val="100"/>
        <c:noMultiLvlLbl val="0"/>
      </c:catAx>
      <c:valAx>
        <c:axId val="47978752"/>
        <c:scaling>
          <c:orientation val="minMax"/>
        </c:scaling>
        <c:delete val="0"/>
        <c:axPos val="b"/>
        <c:numFmt formatCode="#,##0.00_ ;[Red]\-#,##0.00\ " sourceLinked="1"/>
        <c:majorTickMark val="none"/>
        <c:minorTickMark val="none"/>
        <c:tickLblPos val="nextTo"/>
        <c:crossAx val="47977216"/>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pt idx="165">
                  <c:v>41943</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pt idx="165">
                  <c:v>16.399999999999999</c:v>
                </c:pt>
              </c:numCache>
            </c:numRef>
          </c:val>
          <c:smooth val="0"/>
        </c:ser>
        <c:dLbls>
          <c:showLegendKey val="0"/>
          <c:showVal val="0"/>
          <c:showCatName val="0"/>
          <c:showSerName val="0"/>
          <c:showPercent val="0"/>
          <c:showBubbleSize val="0"/>
        </c:dLbls>
        <c:marker val="1"/>
        <c:smooth val="0"/>
        <c:axId val="47732608"/>
        <c:axId val="47734144"/>
      </c:lineChart>
      <c:dateAx>
        <c:axId val="47732608"/>
        <c:scaling>
          <c:orientation val="minMax"/>
        </c:scaling>
        <c:delete val="0"/>
        <c:axPos val="b"/>
        <c:numFmt formatCode="yyyy\-mm;@" sourceLinked="1"/>
        <c:majorTickMark val="none"/>
        <c:minorTickMark val="none"/>
        <c:tickLblPos val="nextTo"/>
        <c:crossAx val="47734144"/>
        <c:crosses val="autoZero"/>
        <c:auto val="1"/>
        <c:lblOffset val="100"/>
        <c:baseTimeUnit val="days"/>
      </c:dateAx>
      <c:valAx>
        <c:axId val="47734144"/>
        <c:scaling>
          <c:orientation val="minMax"/>
        </c:scaling>
        <c:delete val="0"/>
        <c:axPos val="l"/>
        <c:numFmt formatCode="###,###,###,###,##0.00" sourceLinked="1"/>
        <c:majorTickMark val="none"/>
        <c:minorTickMark val="none"/>
        <c:tickLblPos val="nextTo"/>
        <c:crossAx val="4773260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0</c:v>
                </c:pt>
                <c:pt idx="354">
                  <c:v>18.309999999999999</c:v>
                </c:pt>
                <c:pt idx="355">
                  <c:v>18.309999999999999</c:v>
                </c:pt>
                <c:pt idx="356">
                  <c:v>18.309999999999999</c:v>
                </c:pt>
                <c:pt idx="357">
                  <c:v>19</c:v>
                </c:pt>
              </c:numCache>
            </c:numRef>
          </c:val>
          <c:smooth val="0"/>
        </c:ser>
        <c:dLbls>
          <c:showLegendKey val="0"/>
          <c:showVal val="0"/>
          <c:showCatName val="0"/>
          <c:showSerName val="0"/>
          <c:showPercent val="0"/>
          <c:showBubbleSize val="0"/>
        </c:dLbls>
        <c:marker val="1"/>
        <c:smooth val="0"/>
        <c:axId val="49373184"/>
        <c:axId val="49374720"/>
      </c:lineChart>
      <c:dateAx>
        <c:axId val="49373184"/>
        <c:scaling>
          <c:orientation val="minMax"/>
        </c:scaling>
        <c:delete val="0"/>
        <c:axPos val="b"/>
        <c:numFmt formatCode="yyyy\-mm\-dd;@" sourceLinked="1"/>
        <c:majorTickMark val="none"/>
        <c:minorTickMark val="none"/>
        <c:tickLblPos val="nextTo"/>
        <c:crossAx val="49374720"/>
        <c:crosses val="autoZero"/>
        <c:auto val="1"/>
        <c:lblOffset val="100"/>
        <c:baseTimeUnit val="days"/>
      </c:dateAx>
      <c:valAx>
        <c:axId val="49374720"/>
        <c:scaling>
          <c:orientation val="minMax"/>
        </c:scaling>
        <c:delete val="0"/>
        <c:axPos val="l"/>
        <c:numFmt formatCode="###,###,###,###,##0.00" sourceLinked="1"/>
        <c:majorTickMark val="none"/>
        <c:minorTickMark val="none"/>
        <c:tickLblPos val="nextTo"/>
        <c:crossAx val="49373184"/>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pt idx="66">
                  <c:v>1.7561869999999999</c:v>
                </c:pt>
                <c:pt idx="67">
                  <c:v>1.773244</c:v>
                </c:pt>
              </c:numCache>
            </c:numRef>
          </c:val>
        </c:ser>
        <c:dLbls>
          <c:showLegendKey val="0"/>
          <c:showVal val="1"/>
          <c:showCatName val="0"/>
          <c:showSerName val="0"/>
          <c:showPercent val="0"/>
          <c:showBubbleSize val="0"/>
        </c:dLbls>
        <c:gapWidth val="75"/>
        <c:axId val="49378816"/>
        <c:axId val="49410048"/>
      </c:barChart>
      <c:dateAx>
        <c:axId val="49378816"/>
        <c:scaling>
          <c:orientation val="minMax"/>
        </c:scaling>
        <c:delete val="0"/>
        <c:axPos val="b"/>
        <c:numFmt formatCode="yyyy\-mm;@" sourceLinked="1"/>
        <c:majorTickMark val="none"/>
        <c:minorTickMark val="none"/>
        <c:tickLblPos val="nextTo"/>
        <c:crossAx val="49410048"/>
        <c:crosses val="autoZero"/>
        <c:auto val="1"/>
        <c:lblOffset val="100"/>
        <c:baseTimeUnit val="months"/>
      </c:dateAx>
      <c:valAx>
        <c:axId val="49410048"/>
        <c:scaling>
          <c:orientation val="minMax"/>
        </c:scaling>
        <c:delete val="0"/>
        <c:axPos val="l"/>
        <c:numFmt formatCode="###,###,###,###,##0.00" sourceLinked="1"/>
        <c:majorTickMark val="none"/>
        <c:minorTickMark val="none"/>
        <c:tickLblPos val="nextTo"/>
        <c:crossAx val="4937881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numCache>
            </c:numRef>
          </c:val>
          <c:smooth val="0"/>
        </c:ser>
        <c:dLbls>
          <c:showLegendKey val="0"/>
          <c:showVal val="0"/>
          <c:showCatName val="0"/>
          <c:showSerName val="0"/>
          <c:showPercent val="0"/>
          <c:showBubbleSize val="0"/>
        </c:dLbls>
        <c:marker val="1"/>
        <c:smooth val="0"/>
        <c:axId val="49496832"/>
        <c:axId val="49498368"/>
      </c:lineChart>
      <c:dateAx>
        <c:axId val="49496832"/>
        <c:scaling>
          <c:orientation val="minMax"/>
        </c:scaling>
        <c:delete val="0"/>
        <c:axPos val="b"/>
        <c:numFmt formatCode="yyyy\-mm\-dd;@" sourceLinked="1"/>
        <c:majorTickMark val="out"/>
        <c:minorTickMark val="in"/>
        <c:tickLblPos val="nextTo"/>
        <c:crossAx val="49498368"/>
        <c:crosses val="autoZero"/>
        <c:auto val="1"/>
        <c:lblOffset val="100"/>
        <c:baseTimeUnit val="days"/>
        <c:majorUnit val="1"/>
        <c:majorTimeUnit val="years"/>
        <c:minorUnit val="3"/>
        <c:minorTimeUnit val="months"/>
      </c:dateAx>
      <c:valAx>
        <c:axId val="49498368"/>
        <c:scaling>
          <c:orientation val="minMax"/>
        </c:scaling>
        <c:delete val="0"/>
        <c:axPos val="l"/>
        <c:numFmt formatCode="###,###,###,###,##0.00" sourceLinked="1"/>
        <c:majorTickMark val="none"/>
        <c:minorTickMark val="none"/>
        <c:tickLblPos val="nextTo"/>
        <c:crossAx val="49496832"/>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pt idx="435">
                  <c:v>20.85</c:v>
                </c:pt>
              </c:numCache>
            </c:numRef>
          </c:val>
          <c:smooth val="0"/>
        </c:ser>
        <c:dLbls>
          <c:showLegendKey val="0"/>
          <c:showVal val="0"/>
          <c:showCatName val="0"/>
          <c:showSerName val="0"/>
          <c:showPercent val="0"/>
          <c:showBubbleSize val="0"/>
        </c:dLbls>
        <c:marker val="1"/>
        <c:smooth val="0"/>
        <c:axId val="49516544"/>
        <c:axId val="49518080"/>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numCache>
            </c:numRef>
          </c:val>
          <c:smooth val="0"/>
        </c:ser>
        <c:dLbls>
          <c:showLegendKey val="0"/>
          <c:showVal val="0"/>
          <c:showCatName val="0"/>
          <c:showSerName val="0"/>
          <c:showPercent val="0"/>
          <c:showBubbleSize val="0"/>
        </c:dLbls>
        <c:marker val="1"/>
        <c:smooth val="0"/>
        <c:axId val="49644288"/>
        <c:axId val="49519616"/>
      </c:lineChart>
      <c:dateAx>
        <c:axId val="49516544"/>
        <c:scaling>
          <c:orientation val="minMax"/>
        </c:scaling>
        <c:delete val="0"/>
        <c:axPos val="b"/>
        <c:numFmt formatCode="yyyy\-mm\-dd;@" sourceLinked="1"/>
        <c:majorTickMark val="in"/>
        <c:minorTickMark val="in"/>
        <c:tickLblPos val="nextTo"/>
        <c:crossAx val="49518080"/>
        <c:crosses val="autoZero"/>
        <c:auto val="1"/>
        <c:lblOffset val="100"/>
        <c:baseTimeUnit val="days"/>
        <c:majorUnit val="1"/>
        <c:majorTimeUnit val="years"/>
        <c:minorUnit val="3"/>
        <c:minorTimeUnit val="months"/>
      </c:dateAx>
      <c:valAx>
        <c:axId val="49518080"/>
        <c:scaling>
          <c:orientation val="minMax"/>
        </c:scaling>
        <c:delete val="0"/>
        <c:axPos val="l"/>
        <c:numFmt formatCode="###,###,###,###,##0.00" sourceLinked="1"/>
        <c:majorTickMark val="none"/>
        <c:minorTickMark val="none"/>
        <c:tickLblPos val="nextTo"/>
        <c:crossAx val="49516544"/>
        <c:crosses val="autoZero"/>
        <c:crossBetween val="between"/>
      </c:valAx>
      <c:valAx>
        <c:axId val="49519616"/>
        <c:scaling>
          <c:orientation val="minMax"/>
          <c:max val="30"/>
        </c:scaling>
        <c:delete val="0"/>
        <c:axPos val="r"/>
        <c:numFmt formatCode="###,###,###,###,##0.00" sourceLinked="1"/>
        <c:majorTickMark val="out"/>
        <c:minorTickMark val="none"/>
        <c:tickLblPos val="nextTo"/>
        <c:crossAx val="49644288"/>
        <c:crosses val="max"/>
        <c:crossBetween val="between"/>
      </c:valAx>
      <c:dateAx>
        <c:axId val="49644288"/>
        <c:scaling>
          <c:orientation val="minMax"/>
        </c:scaling>
        <c:delete val="1"/>
        <c:axPos val="b"/>
        <c:numFmt formatCode="yyyy\-mm\-dd;@" sourceLinked="1"/>
        <c:majorTickMark val="out"/>
        <c:minorTickMark val="none"/>
        <c:tickLblPos val="none"/>
        <c:crossAx val="49519616"/>
        <c:crosses val="autoZero"/>
        <c:auto val="1"/>
        <c:lblOffset val="100"/>
        <c:baseTimeUnit val="day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numCache>
            </c:numRef>
          </c:val>
          <c:smooth val="0"/>
        </c:ser>
        <c:dLbls>
          <c:showLegendKey val="0"/>
          <c:showVal val="0"/>
          <c:showCatName val="0"/>
          <c:showSerName val="0"/>
          <c:showPercent val="0"/>
          <c:showBubbleSize val="0"/>
        </c:dLbls>
        <c:marker val="1"/>
        <c:smooth val="0"/>
        <c:axId val="49690880"/>
        <c:axId val="49704960"/>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numCache>
            </c:numRef>
          </c:val>
          <c:smooth val="0"/>
        </c:ser>
        <c:dLbls>
          <c:showLegendKey val="0"/>
          <c:showVal val="0"/>
          <c:showCatName val="0"/>
          <c:showSerName val="0"/>
          <c:showPercent val="0"/>
          <c:showBubbleSize val="0"/>
        </c:dLbls>
        <c:marker val="1"/>
        <c:smooth val="0"/>
        <c:axId val="49708032"/>
        <c:axId val="49706496"/>
      </c:lineChart>
      <c:dateAx>
        <c:axId val="49690880"/>
        <c:scaling>
          <c:orientation val="minMax"/>
        </c:scaling>
        <c:delete val="0"/>
        <c:axPos val="b"/>
        <c:numFmt formatCode="yyyy\-mm;@" sourceLinked="1"/>
        <c:majorTickMark val="in"/>
        <c:minorTickMark val="in"/>
        <c:tickLblPos val="nextTo"/>
        <c:crossAx val="49704960"/>
        <c:crosses val="autoZero"/>
        <c:auto val="1"/>
        <c:lblOffset val="100"/>
        <c:baseTimeUnit val="months"/>
        <c:majorUnit val="12"/>
        <c:majorTimeUnit val="months"/>
        <c:minorUnit val="3"/>
        <c:minorTimeUnit val="months"/>
      </c:dateAx>
      <c:valAx>
        <c:axId val="49704960"/>
        <c:scaling>
          <c:orientation val="minMax"/>
        </c:scaling>
        <c:delete val="0"/>
        <c:axPos val="l"/>
        <c:numFmt formatCode="###,###,###,###,##0.00" sourceLinked="1"/>
        <c:majorTickMark val="none"/>
        <c:minorTickMark val="none"/>
        <c:tickLblPos val="nextTo"/>
        <c:crossAx val="49690880"/>
        <c:crosses val="autoZero"/>
        <c:crossBetween val="between"/>
      </c:valAx>
      <c:valAx>
        <c:axId val="49706496"/>
        <c:scaling>
          <c:orientation val="minMax"/>
        </c:scaling>
        <c:delete val="0"/>
        <c:axPos val="r"/>
        <c:numFmt formatCode="###,###,###,###,##0.00" sourceLinked="1"/>
        <c:majorTickMark val="out"/>
        <c:minorTickMark val="none"/>
        <c:tickLblPos val="nextTo"/>
        <c:crossAx val="49708032"/>
        <c:crosses val="max"/>
        <c:crossBetween val="between"/>
      </c:valAx>
      <c:dateAx>
        <c:axId val="49708032"/>
        <c:scaling>
          <c:orientation val="minMax"/>
        </c:scaling>
        <c:delete val="1"/>
        <c:axPos val="b"/>
        <c:numFmt formatCode="yyyy\-mm;@" sourceLinked="1"/>
        <c:majorTickMark val="out"/>
        <c:minorTickMark val="none"/>
        <c:tickLblPos val="none"/>
        <c:crossAx val="49706496"/>
        <c:crosses val="autoZero"/>
        <c:auto val="1"/>
        <c:lblOffset val="100"/>
        <c:baseTimeUnit val="months"/>
        <c:majorUnit val="1"/>
        <c:minorUnit val="1"/>
      </c:date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49720320"/>
        <c:axId val="49881856"/>
      </c:lineChart>
      <c:dateAx>
        <c:axId val="49720320"/>
        <c:scaling>
          <c:orientation val="minMax"/>
        </c:scaling>
        <c:delete val="0"/>
        <c:axPos val="b"/>
        <c:numFmt formatCode="yyyy\-mm\-dd;@" sourceLinked="1"/>
        <c:majorTickMark val="none"/>
        <c:minorTickMark val="none"/>
        <c:tickLblPos val="nextTo"/>
        <c:crossAx val="49881856"/>
        <c:crosses val="autoZero"/>
        <c:auto val="1"/>
        <c:lblOffset val="100"/>
        <c:baseTimeUnit val="days"/>
      </c:dateAx>
      <c:valAx>
        <c:axId val="49881856"/>
        <c:scaling>
          <c:orientation val="minMax"/>
        </c:scaling>
        <c:delete val="0"/>
        <c:axPos val="l"/>
        <c:numFmt formatCode="###,###,###,###,##0.00" sourceLinked="1"/>
        <c:majorTickMark val="none"/>
        <c:minorTickMark val="none"/>
        <c:tickLblPos val="nextTo"/>
        <c:crossAx val="4972032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numCache>
            </c:numRef>
          </c:val>
          <c:smooth val="0"/>
        </c:ser>
        <c:dLbls>
          <c:showLegendKey val="0"/>
          <c:showVal val="0"/>
          <c:showCatName val="0"/>
          <c:showSerName val="0"/>
          <c:showPercent val="0"/>
          <c:showBubbleSize val="0"/>
        </c:dLbls>
        <c:marker val="1"/>
        <c:smooth val="0"/>
        <c:axId val="49865472"/>
        <c:axId val="49867008"/>
      </c:lineChart>
      <c:dateAx>
        <c:axId val="49865472"/>
        <c:scaling>
          <c:orientation val="minMax"/>
        </c:scaling>
        <c:delete val="0"/>
        <c:axPos val="b"/>
        <c:numFmt formatCode="yyyy\-mm\-dd;@" sourceLinked="1"/>
        <c:majorTickMark val="none"/>
        <c:minorTickMark val="none"/>
        <c:tickLblPos val="nextTo"/>
        <c:crossAx val="49867008"/>
        <c:crosses val="autoZero"/>
        <c:auto val="1"/>
        <c:lblOffset val="100"/>
        <c:baseTimeUnit val="days"/>
      </c:dateAx>
      <c:valAx>
        <c:axId val="49867008"/>
        <c:scaling>
          <c:orientation val="minMax"/>
          <c:min val="115"/>
        </c:scaling>
        <c:delete val="0"/>
        <c:axPos val="l"/>
        <c:numFmt formatCode="###,###,###,###,##0.00" sourceLinked="1"/>
        <c:majorTickMark val="none"/>
        <c:minorTickMark val="none"/>
        <c:tickLblPos val="nextTo"/>
        <c:crossAx val="4986547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宋体"/>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专家预计</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年全国玉米减产约</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120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亿斤；</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农业部：糖企亏损面高达</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67.2%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中国粮食与食品安全战略峰会”落幕；</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大摩全线下调国际农产品目标价；</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国家统计局：我国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CPI</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同比增长</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农业部副部长</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中国粮食农药使用高出发达国家</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大华农（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关于股票期权激励计划首次授予期权第一个行权期可行权的公告；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）关于新设及收购种业公司股权完成情况的公告；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唐人神（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002567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）关于筹划非公开发行股票事项停牌的公告；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新农开发（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关于非公开发行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股股票获得中国证监会核准批文的公告。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0.25%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-1.32%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-0.53%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-2.18%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-1.83%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6.31%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1.21%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）。个股方面，雏鹰农牧（</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002477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baseline="0">
              <a:effectLst/>
              <a:latin typeface="+mn-lt"/>
              <a:ea typeface="+mn-ea"/>
              <a:cs typeface="+mn-cs"/>
            </a:rPr>
            <a:t>圣农发展</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002299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000061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）、天康生物（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zh-CN" sz="1100" b="0" i="0" baseline="0">
              <a:effectLst/>
              <a:latin typeface="+mn-lt"/>
              <a:ea typeface="+mn-ea"/>
              <a:cs typeface="+mn-cs"/>
            </a:rPr>
            <a:t>南宁糖业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002447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）列跌幅前五；永安林业（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000663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）、国投中鲁（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）、吉林森工（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）、中粮屯河（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600737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zh-CN" altLang="en-US" sz="1100" b="1" i="0" strike="noStrike">
              <a:solidFill>
                <a:srgbClr val="000000"/>
              </a:solidFill>
              <a:latin typeface="仿宋_GB2312"/>
              <a:ea typeface="仿宋_GB2312"/>
              <a:cs typeface="+mn-cs"/>
            </a:rPr>
            <a:t>猪价开始反弹，立即布局养殖。</a:t>
          </a:r>
          <a:r>
            <a:rPr lang="zh-CN" altLang="en-US" sz="1100" b="0" i="0" strike="noStrike">
              <a:solidFill>
                <a:srgbClr val="000000"/>
              </a:solidFill>
              <a:latin typeface="仿宋_GB2312"/>
              <a:ea typeface="仿宋_GB2312"/>
              <a:cs typeface="+mn-cs"/>
            </a:rPr>
            <a:t>近期随着天气转冷，猪肉消费需求增加，生猪价格也出现了上涨，目前全国猪价已经从</a:t>
          </a:r>
          <a:r>
            <a:rPr lang="en-US" altLang="zh-CN" sz="1100" b="0" i="0" strike="noStrike">
              <a:solidFill>
                <a:srgbClr val="000000"/>
              </a:solidFill>
              <a:latin typeface="仿宋_GB2312"/>
              <a:ea typeface="仿宋_GB2312"/>
              <a:cs typeface="+mn-cs"/>
            </a:rPr>
            <a:t>13.8</a:t>
          </a:r>
          <a:r>
            <a:rPr lang="zh-CN" altLang="en-US" sz="1100" b="0" i="0" strike="noStrike">
              <a:solidFill>
                <a:srgbClr val="000000"/>
              </a:solidFill>
              <a:latin typeface="仿宋_GB2312"/>
              <a:ea typeface="仿宋_GB2312"/>
              <a:cs typeface="+mn-cs"/>
            </a:rPr>
            <a:t>元上涨至</a:t>
          </a:r>
          <a:r>
            <a:rPr lang="en-US" altLang="zh-CN" sz="1100" b="0" i="0" strike="noStrike">
              <a:solidFill>
                <a:srgbClr val="000000"/>
              </a:solidFill>
              <a:latin typeface="仿宋_GB2312"/>
              <a:ea typeface="仿宋_GB2312"/>
              <a:cs typeface="+mn-cs"/>
            </a:rPr>
            <a:t>14.2</a:t>
          </a:r>
          <a:r>
            <a:rPr lang="zh-CN" altLang="en-US" sz="1100" b="0" i="0" strike="noStrike">
              <a:solidFill>
                <a:srgbClr val="000000"/>
              </a:solidFill>
              <a:latin typeface="仿宋_GB2312"/>
              <a:ea typeface="仿宋_GB2312"/>
              <a:cs typeface="+mn-cs"/>
            </a:rPr>
            <a:t>元以上，屠宰场收猪出现困难，养殖户压栏盼涨的观望情绪较强。而从存栏量来看，生猪存栏量持续保持低位，年底出栏数已经不足以满足需求，能繁母猪存栏量则在继续下降，为猪价的长期大幅上涨埋下伏笔。目前猪价已经开始反弹，建议立即布局养殖股。</a:t>
          </a:r>
          <a:endParaRPr lang="en-US" altLang="zh-CN" sz="1100" b="0" i="0" strike="noStrike">
            <a:solidFill>
              <a:srgbClr val="000000"/>
            </a:solidFill>
            <a:latin typeface="仿宋_GB2312"/>
            <a:ea typeface="仿宋_GB2312"/>
            <a:cs typeface="+mn-cs"/>
          </a:endParaRPr>
        </a:p>
        <a:p>
          <a:pPr eaLnBrk="1" fontAlgn="auto" latinLnBrk="0" hangingPunct="1"/>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13</xdr:row>
      <xdr:rowOff>19050</xdr:rowOff>
    </xdr:from>
    <xdr:to>
      <xdr:col>10</xdr:col>
      <xdr:colOff>0</xdr:colOff>
      <xdr:row>22</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showGridLines="0" tabSelected="1" zoomScale="115" zoomScaleNormal="115" workbookViewId="0">
      <pane xSplit="10" topLeftCell="K1" activePane="topRight" state="frozenSplit"/>
      <selection pane="topRight" activeCell="H7" sqref="H7:J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5" t="s">
        <v>3</v>
      </c>
      <c r="H1" s="175"/>
      <c r="I1" s="175"/>
      <c r="J1" s="176"/>
    </row>
    <row r="2" spans="1:10" ht="14.25" customHeight="1">
      <c r="A2" s="3"/>
      <c r="B2" s="1"/>
      <c r="C2" s="1"/>
      <c r="D2" s="1"/>
      <c r="E2" s="1"/>
      <c r="F2" s="1"/>
      <c r="G2" s="175"/>
      <c r="H2" s="175"/>
      <c r="I2" s="175"/>
      <c r="J2" s="176"/>
    </row>
    <row r="3" spans="1:10" ht="14.25" customHeight="1">
      <c r="A3" s="3"/>
      <c r="B3" s="1"/>
      <c r="C3" s="1"/>
      <c r="D3" s="1"/>
      <c r="E3" s="1"/>
      <c r="F3" s="1"/>
      <c r="G3" s="175"/>
      <c r="H3" s="175"/>
      <c r="I3" s="175"/>
      <c r="J3" s="176"/>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6.75" customHeight="1">
      <c r="A6" s="3"/>
      <c r="B6" s="1"/>
      <c r="C6" s="1"/>
      <c r="D6" s="1"/>
      <c r="E6" s="1"/>
      <c r="F6" s="1"/>
      <c r="G6" s="1"/>
      <c r="H6" s="1"/>
      <c r="I6" s="1"/>
      <c r="J6" s="2"/>
    </row>
    <row r="7" spans="1:10" ht="24.75" customHeight="1">
      <c r="A7" s="34" t="s">
        <v>327</v>
      </c>
      <c r="B7" s="35"/>
      <c r="C7" s="35"/>
      <c r="D7" s="35"/>
      <c r="E7" s="35"/>
      <c r="F7" s="35"/>
      <c r="G7" s="35"/>
      <c r="H7" s="184">
        <f ca="1">TODAY()</f>
        <v>41954</v>
      </c>
      <c r="I7" s="185"/>
      <c r="J7" s="186"/>
    </row>
    <row r="8" spans="1:10" ht="12" customHeight="1">
      <c r="A8" s="5"/>
      <c r="B8" s="6"/>
      <c r="C8" s="6"/>
      <c r="D8" s="6"/>
      <c r="E8" s="6"/>
      <c r="F8" s="6"/>
      <c r="G8" s="7"/>
      <c r="H8" s="11"/>
      <c r="I8" s="12"/>
      <c r="J8" s="13"/>
    </row>
    <row r="9" spans="1:10" ht="14.25" customHeight="1">
      <c r="A9" s="181" t="s">
        <v>329</v>
      </c>
      <c r="B9" s="182"/>
      <c r="C9" s="182"/>
      <c r="D9" s="182"/>
      <c r="E9" s="182"/>
      <c r="F9" s="182"/>
      <c r="G9" s="183"/>
      <c r="H9" s="177" t="s">
        <v>222</v>
      </c>
      <c r="I9" s="178"/>
      <c r="J9" s="179"/>
    </row>
    <row r="10" spans="1:10" ht="14.25" customHeight="1">
      <c r="A10" s="181"/>
      <c r="B10" s="182"/>
      <c r="C10" s="182"/>
      <c r="D10" s="182"/>
      <c r="E10" s="182"/>
      <c r="F10" s="182"/>
      <c r="G10" s="183"/>
      <c r="H10" s="177" t="s">
        <v>328</v>
      </c>
      <c r="I10" s="178"/>
      <c r="J10" s="179"/>
    </row>
    <row r="11" spans="1:10" ht="15.75">
      <c r="A11" s="81"/>
      <c r="B11" s="81"/>
      <c r="C11" s="84">
        <f>E11-4</f>
        <v>41946</v>
      </c>
      <c r="D11" s="85" t="s">
        <v>58</v>
      </c>
      <c r="E11" s="84">
        <v>41950</v>
      </c>
      <c r="F11" s="81"/>
      <c r="G11" s="82"/>
      <c r="H11" s="14"/>
      <c r="I11" s="15"/>
      <c r="J11" s="16"/>
    </row>
    <row r="12" spans="1:10" ht="6.75" customHeight="1">
      <c r="A12" s="8"/>
      <c r="B12" s="9"/>
      <c r="C12" s="9"/>
      <c r="D12" s="9"/>
      <c r="E12" s="9"/>
      <c r="F12" s="9"/>
      <c r="G12" s="10"/>
      <c r="H12" s="17"/>
      <c r="I12" s="18"/>
      <c r="J12" s="19"/>
    </row>
    <row r="13" spans="1:10" ht="9.75" customHeight="1">
      <c r="A13" s="35"/>
      <c r="B13" s="35"/>
      <c r="C13" s="35"/>
      <c r="D13" s="35"/>
      <c r="E13" s="35"/>
      <c r="F13" s="35"/>
      <c r="G13" s="35"/>
      <c r="H13" s="36" t="s">
        <v>289</v>
      </c>
      <c r="I13" s="35"/>
      <c r="J13" s="37"/>
    </row>
    <row r="14" spans="1:10">
      <c r="A14" s="180"/>
      <c r="B14" s="180"/>
      <c r="C14" s="180"/>
      <c r="D14" s="180"/>
      <c r="E14" s="180"/>
      <c r="F14" s="180"/>
      <c r="G14" s="180"/>
      <c r="H14" s="15"/>
      <c r="I14" s="15"/>
      <c r="J14" s="16"/>
    </row>
    <row r="15" spans="1:10">
      <c r="A15" s="180"/>
      <c r="B15" s="180"/>
      <c r="C15" s="180"/>
      <c r="D15" s="180"/>
      <c r="E15" s="180"/>
      <c r="F15" s="180"/>
      <c r="G15" s="180"/>
      <c r="H15" s="15"/>
      <c r="I15" s="15"/>
      <c r="J15" s="16"/>
    </row>
    <row r="16" spans="1:10">
      <c r="A16" s="180"/>
      <c r="B16" s="180"/>
      <c r="C16" s="180"/>
      <c r="D16" s="180"/>
      <c r="E16" s="180"/>
      <c r="F16" s="180"/>
      <c r="G16" s="180"/>
      <c r="H16" s="15"/>
      <c r="I16" s="15"/>
      <c r="J16" s="16"/>
    </row>
    <row r="17" spans="1:10">
      <c r="A17" s="180"/>
      <c r="B17" s="180"/>
      <c r="C17" s="180"/>
      <c r="D17" s="180"/>
      <c r="E17" s="180"/>
      <c r="F17" s="180"/>
      <c r="G17" s="180"/>
      <c r="H17" s="15"/>
      <c r="I17" s="15"/>
      <c r="J17" s="16"/>
    </row>
    <row r="18" spans="1:10">
      <c r="A18" s="180"/>
      <c r="B18" s="180"/>
      <c r="C18" s="180"/>
      <c r="D18" s="180"/>
      <c r="E18" s="180"/>
      <c r="F18" s="180"/>
      <c r="G18" s="180"/>
      <c r="H18" s="15"/>
      <c r="I18" s="15"/>
      <c r="J18" s="16"/>
    </row>
    <row r="19" spans="1:10">
      <c r="A19" s="180"/>
      <c r="B19" s="180"/>
      <c r="C19" s="180"/>
      <c r="D19" s="180"/>
      <c r="E19" s="180"/>
      <c r="F19" s="180"/>
      <c r="G19" s="180"/>
      <c r="H19" s="15"/>
      <c r="I19" s="15"/>
      <c r="J19" s="16"/>
    </row>
    <row r="20" spans="1:10">
      <c r="A20" s="180"/>
      <c r="B20" s="180"/>
      <c r="C20" s="180"/>
      <c r="D20" s="180"/>
      <c r="E20" s="180"/>
      <c r="F20" s="180"/>
      <c r="G20" s="180"/>
      <c r="H20" s="15"/>
      <c r="I20" s="15"/>
      <c r="J20" s="16"/>
    </row>
    <row r="21" spans="1:10">
      <c r="A21" s="180"/>
      <c r="B21" s="180"/>
      <c r="C21" s="180"/>
      <c r="D21" s="180"/>
      <c r="E21" s="180"/>
      <c r="F21" s="180"/>
      <c r="G21" s="180"/>
      <c r="H21" s="15"/>
      <c r="I21" s="15"/>
      <c r="J21" s="16"/>
    </row>
    <row r="22" spans="1:10">
      <c r="A22" s="180"/>
      <c r="B22" s="180"/>
      <c r="C22" s="180"/>
      <c r="D22" s="180"/>
      <c r="E22" s="180"/>
      <c r="F22" s="180"/>
      <c r="G22" s="180"/>
      <c r="H22" s="15"/>
      <c r="I22" s="15"/>
      <c r="J22" s="16"/>
    </row>
    <row r="23" spans="1:10">
      <c r="A23" s="180"/>
      <c r="B23" s="180"/>
      <c r="C23" s="180"/>
      <c r="D23" s="180"/>
      <c r="E23" s="180"/>
      <c r="F23" s="180"/>
      <c r="G23" s="180"/>
      <c r="H23" s="15"/>
      <c r="I23" s="15"/>
      <c r="J23" s="16"/>
    </row>
    <row r="24" spans="1:10">
      <c r="A24" s="180"/>
      <c r="B24" s="180"/>
      <c r="C24" s="180"/>
      <c r="D24" s="180"/>
      <c r="E24" s="180"/>
      <c r="F24" s="180"/>
      <c r="G24" s="180"/>
      <c r="H24" s="22"/>
      <c r="I24" s="15"/>
      <c r="J24" s="16"/>
    </row>
    <row r="25" spans="1:10">
      <c r="A25" s="180"/>
      <c r="B25" s="180"/>
      <c r="C25" s="180"/>
      <c r="D25" s="180"/>
      <c r="E25" s="180"/>
      <c r="F25" s="180"/>
      <c r="G25" s="180"/>
      <c r="H25" s="15"/>
      <c r="I25" s="15"/>
      <c r="J25" s="16"/>
    </row>
    <row r="26" spans="1:10">
      <c r="A26" s="180"/>
      <c r="B26" s="180"/>
      <c r="C26" s="180"/>
      <c r="D26" s="180"/>
      <c r="E26" s="180"/>
      <c r="F26" s="180"/>
      <c r="G26" s="180"/>
      <c r="H26" s="15"/>
      <c r="I26" s="15"/>
      <c r="J26" s="16"/>
    </row>
    <row r="27" spans="1:10">
      <c r="A27" s="180"/>
      <c r="B27" s="180"/>
      <c r="C27" s="180"/>
      <c r="D27" s="180"/>
      <c r="E27" s="180"/>
      <c r="F27" s="180"/>
      <c r="G27" s="180"/>
      <c r="H27" s="15"/>
      <c r="I27" s="15"/>
      <c r="J27" s="16"/>
    </row>
    <row r="28" spans="1:10">
      <c r="A28" s="180"/>
      <c r="B28" s="180"/>
      <c r="C28" s="180"/>
      <c r="D28" s="180"/>
      <c r="E28" s="180"/>
      <c r="F28" s="180"/>
      <c r="G28" s="180"/>
      <c r="H28" s="15"/>
      <c r="I28" s="15"/>
      <c r="J28" s="16"/>
    </row>
    <row r="29" spans="1:10">
      <c r="A29" s="180"/>
      <c r="B29" s="180"/>
      <c r="C29" s="180"/>
      <c r="D29" s="180"/>
      <c r="E29" s="180"/>
      <c r="F29" s="180"/>
      <c r="G29" s="180"/>
      <c r="H29" s="15"/>
      <c r="I29" s="15"/>
      <c r="J29" s="16"/>
    </row>
    <row r="30" spans="1:10">
      <c r="A30" s="180"/>
      <c r="B30" s="180"/>
      <c r="C30" s="180"/>
      <c r="D30" s="180"/>
      <c r="E30" s="180"/>
      <c r="F30" s="180"/>
      <c r="G30" s="180"/>
      <c r="H30" s="15"/>
      <c r="I30" s="15"/>
      <c r="J30" s="16"/>
    </row>
    <row r="31" spans="1:10">
      <c r="A31" s="180"/>
      <c r="B31" s="180"/>
      <c r="C31" s="180"/>
      <c r="D31" s="180"/>
      <c r="E31" s="180"/>
      <c r="F31" s="180"/>
      <c r="G31" s="180"/>
      <c r="H31" s="15"/>
      <c r="I31" s="15"/>
      <c r="J31" s="16"/>
    </row>
    <row r="32" spans="1:10">
      <c r="A32" s="180"/>
      <c r="B32" s="180"/>
      <c r="C32" s="180"/>
      <c r="D32" s="180"/>
      <c r="E32" s="180"/>
      <c r="F32" s="180"/>
      <c r="G32" s="180"/>
      <c r="H32" s="15"/>
      <c r="I32" s="15"/>
      <c r="J32" s="16"/>
    </row>
    <row r="33" spans="1:10">
      <c r="A33" s="180"/>
      <c r="B33" s="180"/>
      <c r="C33" s="180"/>
      <c r="D33" s="180"/>
      <c r="E33" s="180"/>
      <c r="F33" s="180"/>
      <c r="G33" s="180"/>
      <c r="H33" s="15"/>
      <c r="I33" s="15"/>
      <c r="J33" s="16"/>
    </row>
    <row r="34" spans="1:10">
      <c r="A34" s="180"/>
      <c r="B34" s="180"/>
      <c r="C34" s="180"/>
      <c r="D34" s="180"/>
      <c r="E34" s="180"/>
      <c r="F34" s="180"/>
      <c r="G34" s="180"/>
      <c r="H34" s="76" t="s">
        <v>336</v>
      </c>
      <c r="I34" s="76" t="s">
        <v>331</v>
      </c>
      <c r="J34" s="16"/>
    </row>
    <row r="35" spans="1:10">
      <c r="A35" s="180"/>
      <c r="B35" s="180"/>
      <c r="C35" s="180"/>
      <c r="D35" s="180"/>
      <c r="E35" s="180"/>
      <c r="F35" s="180"/>
      <c r="G35" s="180"/>
      <c r="H35" s="76" t="s">
        <v>332</v>
      </c>
      <c r="I35" s="32"/>
      <c r="J35" s="16"/>
    </row>
    <row r="36" spans="1:10">
      <c r="A36" s="180"/>
      <c r="B36" s="180"/>
      <c r="C36" s="180"/>
      <c r="D36" s="180"/>
      <c r="E36" s="180"/>
      <c r="F36" s="180"/>
      <c r="G36" s="180"/>
      <c r="H36" s="76" t="s">
        <v>333</v>
      </c>
      <c r="I36" s="32"/>
      <c r="J36" s="16"/>
    </row>
    <row r="37" spans="1:10">
      <c r="A37" s="180"/>
      <c r="B37" s="180"/>
      <c r="C37" s="180"/>
      <c r="D37" s="180"/>
      <c r="E37" s="180"/>
      <c r="F37" s="180"/>
      <c r="G37" s="180"/>
      <c r="H37" s="76" t="s">
        <v>334</v>
      </c>
      <c r="I37" s="32"/>
      <c r="J37" s="16"/>
    </row>
    <row r="38" spans="1:10">
      <c r="A38" s="180"/>
      <c r="B38" s="180"/>
      <c r="C38" s="180"/>
      <c r="D38" s="180"/>
      <c r="E38" s="180"/>
      <c r="F38" s="180"/>
      <c r="G38" s="180"/>
      <c r="H38" s="15"/>
      <c r="I38" s="15"/>
      <c r="J38" s="16"/>
    </row>
    <row r="39" spans="1:10">
      <c r="A39" s="180"/>
      <c r="B39" s="180"/>
      <c r="C39" s="180"/>
      <c r="D39" s="180"/>
      <c r="E39" s="180"/>
      <c r="F39" s="180"/>
      <c r="G39" s="180"/>
      <c r="H39" s="76" t="s">
        <v>335</v>
      </c>
      <c r="I39" s="76" t="s">
        <v>337</v>
      </c>
      <c r="J39" s="16"/>
    </row>
    <row r="40" spans="1:10">
      <c r="A40" s="180"/>
      <c r="B40" s="180"/>
      <c r="C40" s="180"/>
      <c r="D40" s="180"/>
      <c r="E40" s="180"/>
      <c r="F40" s="180"/>
      <c r="G40" s="180"/>
      <c r="H40" s="76" t="s">
        <v>338</v>
      </c>
      <c r="I40" s="32"/>
      <c r="J40" s="16"/>
    </row>
    <row r="41" spans="1:10">
      <c r="A41" s="180"/>
      <c r="B41" s="180"/>
      <c r="C41" s="180"/>
      <c r="D41" s="180"/>
      <c r="E41" s="180"/>
      <c r="F41" s="180"/>
      <c r="G41" s="180"/>
      <c r="H41" s="76" t="s">
        <v>339</v>
      </c>
      <c r="I41" s="32"/>
      <c r="J41" s="16"/>
    </row>
    <row r="42" spans="1:10">
      <c r="A42" s="180"/>
      <c r="B42" s="180"/>
      <c r="C42" s="180"/>
      <c r="D42" s="180"/>
      <c r="E42" s="180"/>
      <c r="F42" s="180"/>
      <c r="G42" s="180"/>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1"/>
      <c r="I54" s="18"/>
      <c r="J54" s="19"/>
    </row>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5" activePane="bottomRight" state="frozen"/>
      <selection pane="topRight" activeCell="I1" sqref="I1"/>
      <selection pane="bottomLeft" activeCell="A5" sqref="A5"/>
      <selection pane="bottomRight" activeCell="T17" sqref="T17"/>
    </sheetView>
  </sheetViews>
  <sheetFormatPr defaultRowHeight="14.25"/>
  <cols>
    <col min="1" max="7" width="9" style="39"/>
    <col min="8" max="9" width="11.625" style="39" bestFit="1" customWidth="1"/>
    <col min="10" max="10" width="13.5" style="39" bestFit="1" customWidth="1"/>
    <col min="11" max="11" width="9" style="39" bestFit="1" customWidth="1"/>
    <col min="12" max="12" width="13.5" style="39" bestFit="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tr">
        <f>[7]!HisQuote("[000300.SH,CI005020.WI]","[close,changeper]","5",,,-1,"Y",2,2,1,1,1,1,1,1,1)</f>
        <v>Wind资讯</v>
      </c>
      <c r="I2" s="156" t="s">
        <v>344</v>
      </c>
      <c r="J2" s="156" t="s">
        <v>345</v>
      </c>
      <c r="K2" s="156" t="s">
        <v>344</v>
      </c>
      <c r="L2" s="156" t="s">
        <v>345</v>
      </c>
      <c r="M2" s="45" t="s">
        <v>20</v>
      </c>
      <c r="N2" s="45" t="s">
        <v>21</v>
      </c>
    </row>
    <row r="3" spans="1:18">
      <c r="H3" s="157"/>
      <c r="I3" s="157" t="s">
        <v>346</v>
      </c>
      <c r="J3" s="157" t="s">
        <v>347</v>
      </c>
      <c r="K3" s="157" t="s">
        <v>346</v>
      </c>
      <c r="L3" s="157" t="s">
        <v>347</v>
      </c>
      <c r="M3" s="64" t="s">
        <v>48</v>
      </c>
      <c r="N3" s="64" t="str">
        <f>L3</f>
        <v>农林牧渔(中信)</v>
      </c>
      <c r="P3" s="54" t="s">
        <v>27</v>
      </c>
      <c r="Q3" s="54" t="s">
        <v>28</v>
      </c>
      <c r="R3" s="45" t="s">
        <v>26</v>
      </c>
    </row>
    <row r="4" spans="1:18">
      <c r="H4" s="86" t="s">
        <v>343</v>
      </c>
      <c r="I4" s="86" t="s">
        <v>348</v>
      </c>
      <c r="J4" s="86" t="s">
        <v>348</v>
      </c>
      <c r="K4" s="86" t="s">
        <v>349</v>
      </c>
      <c r="L4" s="86" t="s">
        <v>349</v>
      </c>
      <c r="M4" s="50" t="s">
        <v>19</v>
      </c>
      <c r="N4" s="50" t="s">
        <v>19</v>
      </c>
      <c r="O4" s="49"/>
      <c r="P4" s="50" t="str">
        <f>[7]!S_INFO_NAME(Q4)</f>
        <v>沪深300</v>
      </c>
      <c r="Q4" s="53" t="s">
        <v>22</v>
      </c>
      <c r="R4" s="83">
        <f>[7]!s_pq_pctchange(Q4,$Q$18,$Q$19)</f>
        <v>-0.24606061814158586</v>
      </c>
    </row>
    <row r="5" spans="1:18">
      <c r="A5" s="48" t="s">
        <v>221</v>
      </c>
      <c r="H5" s="87">
        <v>41589</v>
      </c>
      <c r="I5" s="92">
        <v>2315.8890000000001</v>
      </c>
      <c r="J5" s="92">
        <v>2890.8733999999999</v>
      </c>
      <c r="K5" s="92">
        <v>0.34420200000000001</v>
      </c>
      <c r="L5" s="92">
        <v>-1.337753</v>
      </c>
      <c r="M5" s="46">
        <f>I5/$I$5-1</f>
        <v>0</v>
      </c>
      <c r="N5" s="46">
        <f>J5/$J$5-1</f>
        <v>0</v>
      </c>
      <c r="O5" s="49"/>
      <c r="P5" s="50" t="str">
        <f>[7]!S_INFO_NAME(Q5)</f>
        <v>农林牧渔(中信)</v>
      </c>
      <c r="Q5" s="53" t="s">
        <v>90</v>
      </c>
      <c r="R5" s="83">
        <f>[7]!s_pq_pctchange(Q5,$Q$18,$Q$19)</f>
        <v>-0.14928402626206427</v>
      </c>
    </row>
    <row r="6" spans="1:18">
      <c r="A6" s="97"/>
      <c r="B6" s="97"/>
      <c r="C6" s="97"/>
      <c r="D6" s="97"/>
      <c r="E6" s="97"/>
      <c r="F6" s="97"/>
      <c r="H6" s="87">
        <v>41590</v>
      </c>
      <c r="I6" s="92">
        <v>2340</v>
      </c>
      <c r="J6" s="92">
        <v>2867.8507</v>
      </c>
      <c r="K6" s="92">
        <v>1.041112</v>
      </c>
      <c r="L6" s="92">
        <v>-0.79639300000000002</v>
      </c>
      <c r="M6" s="46">
        <f t="shared" ref="M6:M69" si="0">I6/$I$5-1</f>
        <v>1.0411120740242641E-2</v>
      </c>
      <c r="N6" s="46">
        <f t="shared" ref="N6:N69" si="1">J6/$J$5-1</f>
        <v>-7.9639253659464782E-3</v>
      </c>
      <c r="O6" s="49"/>
      <c r="P6" s="50" t="str">
        <f>[7]!S_INFO_NAME(Q6)</f>
        <v>种子(中信)</v>
      </c>
      <c r="Q6" s="53" t="s">
        <v>212</v>
      </c>
      <c r="R6" s="83">
        <f>[7]!s_pq_pctchange(Q6,$Q$18,$Q$19)</f>
        <v>1.2060689247053835</v>
      </c>
    </row>
    <row r="7" spans="1:18">
      <c r="A7" s="97"/>
      <c r="B7" s="97"/>
      <c r="C7" s="97"/>
      <c r="D7" s="97"/>
      <c r="E7" s="97"/>
      <c r="F7" s="97"/>
      <c r="H7" s="87">
        <v>41591</v>
      </c>
      <c r="I7" s="92">
        <v>2288.116</v>
      </c>
      <c r="J7" s="92">
        <v>2858.2399</v>
      </c>
      <c r="K7" s="92">
        <v>-2.2172649999999998</v>
      </c>
      <c r="L7" s="92">
        <v>-0.33512199999999998</v>
      </c>
      <c r="M7" s="46">
        <f t="shared" si="0"/>
        <v>-1.1992370964238885E-2</v>
      </c>
      <c r="N7" s="46">
        <f t="shared" si="1"/>
        <v>-1.1288456976358718E-2</v>
      </c>
      <c r="O7" s="49"/>
      <c r="P7" s="50" t="str">
        <f>[7]!S_INFO_NAME(Q7)</f>
        <v>果蔬饮料(中信)</v>
      </c>
      <c r="Q7" s="53" t="s">
        <v>213</v>
      </c>
      <c r="R7" s="83">
        <f>[7]!s_pq_pctchange(Q7,$Q$18,$Q$19)</f>
        <v>6.3078655227587266</v>
      </c>
    </row>
    <row r="8" spans="1:18">
      <c r="A8" s="97"/>
      <c r="B8" s="97"/>
      <c r="C8" s="97"/>
      <c r="D8" s="97"/>
      <c r="E8" s="97"/>
      <c r="F8" s="97"/>
      <c r="H8" s="87">
        <v>41592</v>
      </c>
      <c r="I8" s="92">
        <v>2304.5010000000002</v>
      </c>
      <c r="J8" s="92">
        <v>2890.3910999999998</v>
      </c>
      <c r="K8" s="92">
        <v>0.71609100000000003</v>
      </c>
      <c r="L8" s="92">
        <v>1.12486</v>
      </c>
      <c r="M8" s="46">
        <f t="shared" si="0"/>
        <v>-4.9173341209358679E-3</v>
      </c>
      <c r="N8" s="46">
        <f t="shared" si="1"/>
        <v>-1.6683539306849848E-4</v>
      </c>
      <c r="O8" s="49"/>
      <c r="P8" s="50" t="str">
        <f>[7]!S_INFO_NAME(Q8)</f>
        <v>农产品加工及流通(中信)</v>
      </c>
      <c r="Q8" s="53" t="s">
        <v>214</v>
      </c>
      <c r="R8" s="83">
        <f>[7]!s_pq_pctchange(Q8,$Q$18,$Q$19)</f>
        <v>0.98092393005988487</v>
      </c>
    </row>
    <row r="9" spans="1:18">
      <c r="A9" s="97"/>
      <c r="B9" s="97"/>
      <c r="C9" s="97"/>
      <c r="D9" s="97"/>
      <c r="E9" s="97"/>
      <c r="F9" s="97"/>
      <c r="H9" s="87">
        <v>41593</v>
      </c>
      <c r="I9" s="92">
        <v>2350.7339999999999</v>
      </c>
      <c r="J9" s="92">
        <v>2951.393</v>
      </c>
      <c r="K9" s="92">
        <v>2.0062039999999999</v>
      </c>
      <c r="L9" s="92">
        <v>2.1105070000000001</v>
      </c>
      <c r="M9" s="46">
        <f t="shared" si="0"/>
        <v>1.5046057906920263E-2</v>
      </c>
      <c r="N9" s="46">
        <f t="shared" si="1"/>
        <v>2.0934711288290941E-2</v>
      </c>
      <c r="O9" s="49"/>
      <c r="P9" s="50" t="str">
        <f>[7]!S_INFO_NAME(Q9)</f>
        <v>饲料(中信)</v>
      </c>
      <c r="Q9" s="53" t="s">
        <v>215</v>
      </c>
      <c r="R9" s="83">
        <f>[7]!s_pq_pctchange(Q9,$Q$18,$Q$19)</f>
        <v>-1.4549662859975832</v>
      </c>
    </row>
    <row r="10" spans="1:18">
      <c r="A10" s="97"/>
      <c r="B10" s="97"/>
      <c r="C10" s="97"/>
      <c r="D10" s="97"/>
      <c r="E10" s="97"/>
      <c r="F10" s="97"/>
      <c r="H10" s="87">
        <v>41596</v>
      </c>
      <c r="I10" s="92">
        <v>2428.9029999999998</v>
      </c>
      <c r="J10" s="92">
        <v>3066.3960000000002</v>
      </c>
      <c r="K10" s="92">
        <v>3.3253020000000002</v>
      </c>
      <c r="L10" s="92">
        <v>3.8965670000000001</v>
      </c>
      <c r="M10" s="46">
        <f t="shared" si="0"/>
        <v>4.8799402734759578E-2</v>
      </c>
      <c r="N10" s="46">
        <f t="shared" si="1"/>
        <v>6.0716114375676256E-2</v>
      </c>
      <c r="O10" s="49"/>
      <c r="P10" s="50" t="str">
        <f>[7]!S_INFO_NAME(Q10)</f>
        <v>动物疫苗(中信)</v>
      </c>
      <c r="Q10" s="53" t="s">
        <v>216</v>
      </c>
      <c r="R10" s="83">
        <f>[7]!s_pq_pctchange(Q10,$Q$18,$Q$19)</f>
        <v>-1.8291422902178667</v>
      </c>
    </row>
    <row r="11" spans="1:18">
      <c r="A11" s="97"/>
      <c r="B11" s="97"/>
      <c r="C11" s="97"/>
      <c r="D11" s="97"/>
      <c r="E11" s="97"/>
      <c r="F11" s="97"/>
      <c r="H11" s="87">
        <v>41597</v>
      </c>
      <c r="I11" s="92">
        <v>2412.163</v>
      </c>
      <c r="J11" s="92">
        <v>3069.0306</v>
      </c>
      <c r="K11" s="92">
        <v>-0.68920000000000003</v>
      </c>
      <c r="L11" s="92">
        <v>8.5917999999999994E-2</v>
      </c>
      <c r="M11" s="46">
        <f t="shared" si="0"/>
        <v>4.1571077024848746E-2</v>
      </c>
      <c r="N11" s="46">
        <f t="shared" si="1"/>
        <v>6.162746524977547E-2</v>
      </c>
      <c r="O11" s="49"/>
      <c r="P11" s="50" t="str">
        <f>[7]!S_INFO_NAME(Q11)</f>
        <v>畜牧养殖(中信)</v>
      </c>
      <c r="Q11" s="53" t="s">
        <v>217</v>
      </c>
      <c r="R11" s="83">
        <f>[7]!s_pq_pctchange(Q11,$Q$18,$Q$19)</f>
        <v>-2.1802010231620761</v>
      </c>
    </row>
    <row r="12" spans="1:18">
      <c r="A12" s="97"/>
      <c r="B12" s="97"/>
      <c r="C12" s="97"/>
      <c r="D12" s="97"/>
      <c r="E12" s="97"/>
      <c r="F12" s="97"/>
      <c r="H12" s="87">
        <v>41598</v>
      </c>
      <c r="I12" s="92">
        <v>2424.85</v>
      </c>
      <c r="J12" s="92">
        <v>3085.6131</v>
      </c>
      <c r="K12" s="92">
        <v>0.52595899999999995</v>
      </c>
      <c r="L12" s="92">
        <v>0.54031700000000005</v>
      </c>
      <c r="M12" s="46">
        <f t="shared" si="0"/>
        <v>4.7049318857682598E-2</v>
      </c>
      <c r="N12" s="46">
        <f t="shared" si="1"/>
        <v>6.7363620973509342E-2</v>
      </c>
      <c r="O12" s="49"/>
      <c r="P12" s="50" t="str">
        <f>[7]!S_INFO_NAME(Q12)</f>
        <v>林木及加工(中信)</v>
      </c>
      <c r="Q12" s="53" t="s">
        <v>218</v>
      </c>
      <c r="R12" s="83">
        <f>[7]!s_pq_pctchange(Q12,$Q$18,$Q$19)</f>
        <v>-0.52960131534367516</v>
      </c>
    </row>
    <row r="13" spans="1:18">
      <c r="A13" s="97"/>
      <c r="B13" s="97"/>
      <c r="C13" s="97"/>
      <c r="D13" s="97"/>
      <c r="E13" s="97"/>
      <c r="F13" s="97"/>
      <c r="H13" s="87">
        <v>41599</v>
      </c>
      <c r="I13" s="92">
        <v>2409.989</v>
      </c>
      <c r="J13" s="92">
        <v>3116.6134000000002</v>
      </c>
      <c r="K13" s="92">
        <v>-0.61286300000000005</v>
      </c>
      <c r="L13" s="92">
        <v>1.004672</v>
      </c>
      <c r="M13" s="46">
        <f t="shared" si="0"/>
        <v>4.0632344641733598E-2</v>
      </c>
      <c r="N13" s="46">
        <f t="shared" si="1"/>
        <v>7.8087127578814197E-2</v>
      </c>
      <c r="O13" s="49"/>
      <c r="P13" s="50" t="str">
        <f>[7]!S_INFO_NAME(Q13)</f>
        <v>水产养殖(中信)</v>
      </c>
      <c r="Q13" s="53" t="s">
        <v>219</v>
      </c>
      <c r="R13" s="83">
        <f>[7]!s_pq_pctchange(Q13,$Q$18,$Q$19)</f>
        <v>-1.3164524085973128</v>
      </c>
    </row>
    <row r="14" spans="1:18">
      <c r="A14" s="97"/>
      <c r="B14" s="97"/>
      <c r="C14" s="97"/>
      <c r="D14" s="97"/>
      <c r="E14" s="97"/>
      <c r="F14" s="97"/>
      <c r="H14" s="87">
        <v>41600</v>
      </c>
      <c r="I14" s="92">
        <v>2397.962</v>
      </c>
      <c r="J14" s="92">
        <v>3108.9751000000001</v>
      </c>
      <c r="K14" s="92">
        <v>-0.49904799999999999</v>
      </c>
      <c r="L14" s="92">
        <v>-0.245083</v>
      </c>
      <c r="M14" s="46">
        <f t="shared" si="0"/>
        <v>3.5439090560903441E-2</v>
      </c>
      <c r="N14" s="46">
        <f t="shared" si="1"/>
        <v>7.5444915713016147E-2</v>
      </c>
      <c r="O14" s="49"/>
      <c r="P14" s="50" t="str">
        <f>[7]!S_INFO_NAME(Q14)</f>
        <v>海洋捕捞(中信)</v>
      </c>
      <c r="Q14" s="53" t="s">
        <v>220</v>
      </c>
      <c r="R14" s="83">
        <f>[7]!s_pq_pctchange(Q14,$Q$18,$Q$19)</f>
        <v>5.919205926874227E-2</v>
      </c>
    </row>
    <row r="15" spans="1:18">
      <c r="A15" s="97"/>
      <c r="B15" s="97"/>
      <c r="C15" s="97"/>
      <c r="D15" s="97"/>
      <c r="E15" s="97"/>
      <c r="F15" s="97"/>
      <c r="H15" s="87">
        <v>41603</v>
      </c>
      <c r="I15" s="92">
        <v>2388.6289999999999</v>
      </c>
      <c r="J15" s="92">
        <v>3097.3148999999999</v>
      </c>
      <c r="K15" s="92">
        <v>-0.389206</v>
      </c>
      <c r="L15" s="92">
        <v>-0.37504999999999999</v>
      </c>
      <c r="M15" s="46">
        <f t="shared" si="0"/>
        <v>3.1409104667797116E-2</v>
      </c>
      <c r="N15" s="46">
        <f t="shared" si="1"/>
        <v>7.1411463400645525E-2</v>
      </c>
      <c r="O15" s="49"/>
    </row>
    <row r="16" spans="1:18">
      <c r="A16" s="97"/>
      <c r="B16" s="97"/>
      <c r="C16" s="97"/>
      <c r="D16" s="97"/>
      <c r="E16" s="97"/>
      <c r="F16" s="97"/>
      <c r="H16" s="87">
        <v>41604</v>
      </c>
      <c r="I16" s="92">
        <v>2387.4160000000002</v>
      </c>
      <c r="J16" s="92">
        <v>3101.9958999999999</v>
      </c>
      <c r="K16" s="92">
        <v>-5.0782000000000001E-2</v>
      </c>
      <c r="L16" s="92">
        <v>0.15113099999999999</v>
      </c>
      <c r="M16" s="46">
        <f t="shared" si="0"/>
        <v>3.088533172358443E-2</v>
      </c>
      <c r="N16" s="46">
        <f t="shared" si="1"/>
        <v>7.3030697228041896E-2</v>
      </c>
      <c r="O16" s="49"/>
    </row>
    <row r="17" spans="1:18">
      <c r="A17" s="97"/>
      <c r="B17" s="97"/>
      <c r="C17" s="97"/>
      <c r="D17" s="97"/>
      <c r="E17" s="97"/>
      <c r="F17" s="97"/>
      <c r="H17" s="87">
        <v>41605</v>
      </c>
      <c r="I17" s="92">
        <v>2414.4810000000002</v>
      </c>
      <c r="J17" s="92">
        <v>3114.1104</v>
      </c>
      <c r="K17" s="92">
        <v>1.1336520000000001</v>
      </c>
      <c r="L17" s="92">
        <v>0.39053900000000003</v>
      </c>
      <c r="M17" s="46">
        <f t="shared" si="0"/>
        <v>4.2571988553855578E-2</v>
      </c>
      <c r="N17" s="46">
        <f t="shared" si="1"/>
        <v>7.7221299279311317E-2</v>
      </c>
      <c r="O17" s="49"/>
      <c r="P17" s="49"/>
    </row>
    <row r="18" spans="1:18">
      <c r="A18" s="97"/>
      <c r="B18" s="97"/>
      <c r="C18" s="97"/>
      <c r="D18" s="97"/>
      <c r="E18" s="97"/>
      <c r="F18" s="97"/>
      <c r="H18" s="87">
        <v>41606</v>
      </c>
      <c r="I18" s="92">
        <v>2439.5300000000002</v>
      </c>
      <c r="J18" s="92">
        <v>3133.9166</v>
      </c>
      <c r="K18" s="92">
        <v>1.0374490000000001</v>
      </c>
      <c r="L18" s="92">
        <v>0.636015</v>
      </c>
      <c r="M18" s="46">
        <f t="shared" si="0"/>
        <v>5.3388137341642938E-2</v>
      </c>
      <c r="N18" s="46">
        <f t="shared" si="1"/>
        <v>8.4072585122544563E-2</v>
      </c>
      <c r="O18" s="49"/>
      <c r="P18" s="50" t="s">
        <v>24</v>
      </c>
      <c r="Q18" s="55">
        <f>前言!C11</f>
        <v>41946</v>
      </c>
      <c r="R18"/>
    </row>
    <row r="19" spans="1:18">
      <c r="A19" s="97"/>
      <c r="B19" s="97"/>
      <c r="C19" s="97"/>
      <c r="D19" s="97"/>
      <c r="E19" s="97"/>
      <c r="F19" s="97"/>
      <c r="H19" s="87">
        <v>41607</v>
      </c>
      <c r="I19" s="92">
        <v>2438.944</v>
      </c>
      <c r="J19" s="92">
        <v>3144.2528000000002</v>
      </c>
      <c r="K19" s="92">
        <v>-2.4021000000000001E-2</v>
      </c>
      <c r="L19" s="92">
        <v>0.32981700000000003</v>
      </c>
      <c r="M19" s="46">
        <f t="shared" si="0"/>
        <v>5.3135102761833419E-2</v>
      </c>
      <c r="N19" s="46">
        <f t="shared" si="1"/>
        <v>8.7648044359189159E-2</v>
      </c>
      <c r="O19" s="49"/>
      <c r="P19" s="50" t="s">
        <v>25</v>
      </c>
      <c r="Q19" s="55">
        <f>前言!E11</f>
        <v>41950</v>
      </c>
      <c r="R19"/>
    </row>
    <row r="20" spans="1:18">
      <c r="A20" s="97"/>
      <c r="B20" s="97"/>
      <c r="C20" s="97"/>
      <c r="D20" s="97"/>
      <c r="E20" s="97"/>
      <c r="F20" s="97"/>
      <c r="H20" s="87">
        <v>41610</v>
      </c>
      <c r="I20" s="92">
        <v>2418.788</v>
      </c>
      <c r="J20" s="92">
        <v>2963.1543999999999</v>
      </c>
      <c r="K20" s="92">
        <v>-0.82642300000000002</v>
      </c>
      <c r="L20" s="92">
        <v>-5.7596639999999999</v>
      </c>
      <c r="M20" s="46">
        <f t="shared" si="0"/>
        <v>4.443174953549156E-2</v>
      </c>
      <c r="N20" s="46">
        <f t="shared" si="1"/>
        <v>2.5003170322159374E-2</v>
      </c>
      <c r="O20" s="49"/>
      <c r="P20" s="49"/>
      <c r="Q20" s="55"/>
    </row>
    <row r="21" spans="1:18">
      <c r="A21" s="97"/>
      <c r="B21" s="97"/>
      <c r="C21" s="97"/>
      <c r="D21" s="97"/>
      <c r="E21" s="97"/>
      <c r="F21" s="97"/>
      <c r="H21" s="87">
        <v>41611</v>
      </c>
      <c r="I21" s="92">
        <v>2442.7840000000001</v>
      </c>
      <c r="J21" s="92">
        <v>3052.0911999999998</v>
      </c>
      <c r="K21" s="92">
        <v>0.99206700000000003</v>
      </c>
      <c r="L21" s="92">
        <v>3.001423</v>
      </c>
      <c r="M21" s="46">
        <f t="shared" si="0"/>
        <v>5.479321331894571E-2</v>
      </c>
      <c r="N21" s="46">
        <f t="shared" si="1"/>
        <v>5.5767852027003295E-2</v>
      </c>
      <c r="O21" s="49"/>
      <c r="P21" s="49"/>
    </row>
    <row r="22" spans="1:18">
      <c r="A22" s="77" t="s">
        <v>37</v>
      </c>
      <c r="H22" s="87">
        <v>41612</v>
      </c>
      <c r="I22" s="92">
        <v>2475.1350000000002</v>
      </c>
      <c r="J22" s="92">
        <v>3139.1401000000001</v>
      </c>
      <c r="K22" s="92">
        <v>1.3243499999999999</v>
      </c>
      <c r="L22" s="92">
        <v>2.8521070000000002</v>
      </c>
      <c r="M22" s="46">
        <f t="shared" si="0"/>
        <v>6.8762362962991874E-2</v>
      </c>
      <c r="N22" s="46">
        <f t="shared" si="1"/>
        <v>8.5879478499473638E-2</v>
      </c>
      <c r="O22" s="49"/>
      <c r="P22" s="54" t="s">
        <v>59</v>
      </c>
      <c r="Q22" s="54" t="s">
        <v>60</v>
      </c>
      <c r="R22" s="45" t="s">
        <v>61</v>
      </c>
    </row>
    <row r="23" spans="1:18">
      <c r="H23" s="87">
        <v>41613</v>
      </c>
      <c r="I23" s="92">
        <v>2468.1970000000001</v>
      </c>
      <c r="J23" s="92">
        <v>3155.9929000000002</v>
      </c>
      <c r="K23" s="92">
        <v>-0.280308</v>
      </c>
      <c r="L23" s="92">
        <v>0.53686</v>
      </c>
      <c r="M23" s="46">
        <f t="shared" si="0"/>
        <v>6.5766537169959394E-2</v>
      </c>
      <c r="N23" s="46">
        <f t="shared" si="1"/>
        <v>9.1709135377564532E-2</v>
      </c>
      <c r="O23" s="49"/>
      <c r="P23" s="50" t="s">
        <v>90</v>
      </c>
      <c r="Q23" s="53" t="s">
        <v>91</v>
      </c>
      <c r="R23" s="83">
        <f>[7]!s_pq_pctchange(P23,$Q$18,$Q$19)</f>
        <v>-0.14928402626206427</v>
      </c>
    </row>
    <row r="24" spans="1:18">
      <c r="A24" s="48" t="s">
        <v>29</v>
      </c>
      <c r="H24" s="87">
        <v>41614</v>
      </c>
      <c r="I24" s="92">
        <v>2452.2869999999998</v>
      </c>
      <c r="J24" s="92">
        <v>3162.7037</v>
      </c>
      <c r="K24" s="92">
        <v>-0.64459999999999995</v>
      </c>
      <c r="L24" s="92">
        <v>0.21263699999999999</v>
      </c>
      <c r="M24" s="46">
        <f t="shared" si="0"/>
        <v>5.8896605148174075E-2</v>
      </c>
      <c r="N24" s="46">
        <f t="shared" si="1"/>
        <v>9.4030509949000196E-2</v>
      </c>
      <c r="O24" s="49"/>
      <c r="P24" s="50" t="s">
        <v>114</v>
      </c>
      <c r="Q24" s="53" t="s">
        <v>86</v>
      </c>
      <c r="R24" s="83">
        <f>[7]!s_pq_pctchange(P24,$Q$18,$Q$19)</f>
        <v>-0.1043241007528839</v>
      </c>
    </row>
    <row r="25" spans="1:18">
      <c r="H25" s="87">
        <v>41617</v>
      </c>
      <c r="I25" s="92">
        <v>2450.8719999999998</v>
      </c>
      <c r="J25" s="92">
        <v>3231.6253999999999</v>
      </c>
      <c r="K25" s="92">
        <v>-5.7701000000000002E-2</v>
      </c>
      <c r="L25" s="92">
        <v>2.1792020000000001</v>
      </c>
      <c r="M25" s="46">
        <f t="shared" si="0"/>
        <v>5.8285608679863099E-2</v>
      </c>
      <c r="N25" s="46">
        <f t="shared" si="1"/>
        <v>0.1178716439121823</v>
      </c>
      <c r="O25" s="49"/>
      <c r="P25" s="50" t="s">
        <v>67</v>
      </c>
      <c r="Q25" s="53" t="s">
        <v>68</v>
      </c>
      <c r="R25" s="83">
        <f>[7]!s_pq_pctchange(P25,$Q$18,$Q$19)</f>
        <v>0.37659913175611681</v>
      </c>
    </row>
    <row r="26" spans="1:18">
      <c r="H26" s="87">
        <v>41618</v>
      </c>
      <c r="I26" s="92">
        <v>2453.3220000000001</v>
      </c>
      <c r="J26" s="92">
        <v>3205.0392999999999</v>
      </c>
      <c r="K26" s="92">
        <v>9.9963999999999997E-2</v>
      </c>
      <c r="L26" s="92">
        <v>-0.822685</v>
      </c>
      <c r="M26" s="46">
        <f t="shared" si="0"/>
        <v>5.9343517759270936E-2</v>
      </c>
      <c r="N26" s="46">
        <f t="shared" si="1"/>
        <v>0.10867508068668807</v>
      </c>
      <c r="O26" s="49"/>
      <c r="P26" s="50" t="s">
        <v>107</v>
      </c>
      <c r="Q26" s="53" t="s">
        <v>63</v>
      </c>
      <c r="R26" s="83">
        <f>[7]!s_pq_pctchange(P26,$Q$18,$Q$19)</f>
        <v>-1.6990150428418005</v>
      </c>
    </row>
    <row r="27" spans="1:18">
      <c r="H27" s="87">
        <v>41619</v>
      </c>
      <c r="I27" s="92">
        <v>2412.7629999999999</v>
      </c>
      <c r="J27" s="92">
        <v>3207.4996000000001</v>
      </c>
      <c r="K27" s="92">
        <v>-1.6532279999999999</v>
      </c>
      <c r="L27" s="92">
        <v>7.6762999999999998E-2</v>
      </c>
      <c r="M27" s="46">
        <f t="shared" si="0"/>
        <v>4.18301567993975E-2</v>
      </c>
      <c r="N27" s="46">
        <f t="shared" si="1"/>
        <v>0.1095261383635826</v>
      </c>
      <c r="O27" s="49"/>
      <c r="P27" s="50" t="s">
        <v>70</v>
      </c>
      <c r="Q27" s="53" t="s">
        <v>71</v>
      </c>
      <c r="R27" s="83">
        <f>[7]!s_pq_pctchange(P27,$Q$18,$Q$19)</f>
        <v>3.8237093710615344</v>
      </c>
    </row>
    <row r="28" spans="1:18">
      <c r="H28" s="87">
        <v>41620</v>
      </c>
      <c r="I28" s="92">
        <v>2410.0149999999999</v>
      </c>
      <c r="J28" s="92">
        <v>3189.6727999999998</v>
      </c>
      <c r="K28" s="92">
        <v>-0.113894</v>
      </c>
      <c r="L28" s="92">
        <v>-0.55578499999999997</v>
      </c>
      <c r="M28" s="46">
        <f t="shared" si="0"/>
        <v>4.0643571431963954E-2</v>
      </c>
      <c r="N28" s="46">
        <f t="shared" si="1"/>
        <v>0.10335955908688343</v>
      </c>
      <c r="O28" s="49"/>
      <c r="P28" s="50" t="s">
        <v>109</v>
      </c>
      <c r="Q28" s="53" t="s">
        <v>69</v>
      </c>
      <c r="R28" s="83">
        <f>[7]!s_pq_pctchange(P28,$Q$18,$Q$19)</f>
        <v>0.55236184687583734</v>
      </c>
    </row>
    <row r="29" spans="1:18">
      <c r="H29" s="87">
        <v>41621</v>
      </c>
      <c r="I29" s="92">
        <v>2406.6390000000001</v>
      </c>
      <c r="J29" s="92">
        <v>3175.7017000000001</v>
      </c>
      <c r="K29" s="92">
        <v>-0.14008200000000001</v>
      </c>
      <c r="L29" s="92">
        <v>-0.43801000000000001</v>
      </c>
      <c r="M29" s="46">
        <f t="shared" si="0"/>
        <v>3.9185815900502963E-2</v>
      </c>
      <c r="N29" s="46">
        <f t="shared" si="1"/>
        <v>9.8526728980937062E-2</v>
      </c>
      <c r="O29" s="49"/>
      <c r="P29" s="50" t="s">
        <v>104</v>
      </c>
      <c r="Q29" s="53" t="s">
        <v>105</v>
      </c>
      <c r="R29" s="83">
        <f>[7]!s_pq_pctchange(P29,$Q$18,$Q$19)</f>
        <v>0.41040492496995373</v>
      </c>
    </row>
    <row r="30" spans="1:18">
      <c r="H30" s="87">
        <v>41624</v>
      </c>
      <c r="I30" s="92">
        <v>2367.9229999999998</v>
      </c>
      <c r="J30" s="92">
        <v>3127.5426000000002</v>
      </c>
      <c r="K30" s="92">
        <v>-1.608717</v>
      </c>
      <c r="L30" s="92">
        <v>-1.5164869999999999</v>
      </c>
      <c r="M30" s="46">
        <f t="shared" si="0"/>
        <v>2.2468261648118659E-2</v>
      </c>
      <c r="N30" s="46">
        <f t="shared" si="1"/>
        <v>8.186771513411828E-2</v>
      </c>
      <c r="O30" s="49"/>
      <c r="P30" s="50" t="s">
        <v>110</v>
      </c>
      <c r="Q30" s="53" t="s">
        <v>72</v>
      </c>
      <c r="R30" s="83">
        <f>[7]!s_pq_pctchange(P30,$Q$18,$Q$19)</f>
        <v>0.55144932475927888</v>
      </c>
    </row>
    <row r="31" spans="1:18">
      <c r="H31" s="87">
        <v>41625</v>
      </c>
      <c r="I31" s="92">
        <v>2356.3760000000002</v>
      </c>
      <c r="J31" s="92">
        <v>3084.7031000000002</v>
      </c>
      <c r="K31" s="92">
        <v>-0.48764299999999999</v>
      </c>
      <c r="L31" s="92">
        <v>-1.36975</v>
      </c>
      <c r="M31" s="46">
        <f t="shared" si="0"/>
        <v>1.7482271386927373E-2</v>
      </c>
      <c r="N31" s="46">
        <f t="shared" si="1"/>
        <v>6.7048837213002921E-2</v>
      </c>
      <c r="O31" s="49"/>
      <c r="P31" s="50" t="s">
        <v>111</v>
      </c>
      <c r="Q31" s="53" t="s">
        <v>79</v>
      </c>
      <c r="R31" s="83">
        <f>[7]!s_pq_pctchange(P31,$Q$18,$Q$19)</f>
        <v>-1.0690923907552885</v>
      </c>
    </row>
    <row r="32" spans="1:18">
      <c r="H32" s="87">
        <v>41626</v>
      </c>
      <c r="I32" s="92">
        <v>2357.2260000000001</v>
      </c>
      <c r="J32" s="92">
        <v>3087.3984</v>
      </c>
      <c r="K32" s="92">
        <v>3.6072E-2</v>
      </c>
      <c r="L32" s="92">
        <v>8.7375999999999995E-2</v>
      </c>
      <c r="M32" s="46">
        <f t="shared" si="0"/>
        <v>1.7849301067538237E-2</v>
      </c>
      <c r="N32" s="46">
        <f t="shared" si="1"/>
        <v>6.7981185201676508E-2</v>
      </c>
      <c r="O32" s="49"/>
      <c r="P32" s="50" t="s">
        <v>115</v>
      </c>
      <c r="Q32" s="53" t="s">
        <v>96</v>
      </c>
      <c r="R32" s="83">
        <f>[7]!s_pq_pctchange(P32,$Q$18,$Q$19)</f>
        <v>0.42896189161603093</v>
      </c>
    </row>
    <row r="33" spans="1:18">
      <c r="H33" s="87">
        <v>41627</v>
      </c>
      <c r="I33" s="92">
        <v>2332.41</v>
      </c>
      <c r="J33" s="92">
        <v>3037.3173000000002</v>
      </c>
      <c r="K33" s="92">
        <v>-1.0527629999999999</v>
      </c>
      <c r="L33" s="92">
        <v>-1.6221129999999999</v>
      </c>
      <c r="M33" s="46">
        <f t="shared" si="0"/>
        <v>7.1337615922004716E-3</v>
      </c>
      <c r="N33" s="46">
        <f t="shared" si="1"/>
        <v>5.0657320379370541E-2</v>
      </c>
      <c r="O33" s="49"/>
      <c r="P33" s="50" t="s">
        <v>108</v>
      </c>
      <c r="Q33" s="53" t="s">
        <v>64</v>
      </c>
      <c r="R33" s="83">
        <f>[7]!s_pq_pctchange(P33,$Q$18,$Q$19)</f>
        <v>-2.0486074818035216</v>
      </c>
    </row>
    <row r="34" spans="1:18">
      <c r="H34" s="87">
        <v>41628</v>
      </c>
      <c r="I34" s="92">
        <v>2278.136</v>
      </c>
      <c r="J34" s="92">
        <v>3039.1248000000001</v>
      </c>
      <c r="K34" s="92">
        <v>-2.3269489999999999</v>
      </c>
      <c r="L34" s="92">
        <v>5.951E-2</v>
      </c>
      <c r="M34" s="46">
        <f t="shared" si="0"/>
        <v>-1.6301731214233617E-2</v>
      </c>
      <c r="N34" s="46">
        <f t="shared" si="1"/>
        <v>5.128256394762909E-2</v>
      </c>
      <c r="O34" s="49"/>
      <c r="P34" s="50" t="s">
        <v>75</v>
      </c>
      <c r="Q34" s="53" t="s">
        <v>76</v>
      </c>
      <c r="R34" s="83">
        <f>[7]!s_pq_pctchange(P34,$Q$18,$Q$19)</f>
        <v>2.0660704435342847</v>
      </c>
    </row>
    <row r="35" spans="1:18">
      <c r="H35" s="87">
        <v>41631</v>
      </c>
      <c r="I35" s="92">
        <v>2284.6019999999999</v>
      </c>
      <c r="J35" s="92">
        <v>3024.3058999999998</v>
      </c>
      <c r="K35" s="92">
        <v>0.283829</v>
      </c>
      <c r="L35" s="92">
        <v>-0.48760399999999998</v>
      </c>
      <c r="M35" s="46">
        <f t="shared" si="0"/>
        <v>-1.3509714843846221E-2</v>
      </c>
      <c r="N35" s="46">
        <f t="shared" si="1"/>
        <v>4.6156466070081059E-2</v>
      </c>
      <c r="O35" s="49"/>
      <c r="P35" s="50" t="s">
        <v>116</v>
      </c>
      <c r="Q35" s="53" t="s">
        <v>97</v>
      </c>
      <c r="R35" s="83">
        <f>[7]!s_pq_pctchange(P35,$Q$18,$Q$19)</f>
        <v>2.7926077639578883</v>
      </c>
    </row>
    <row r="36" spans="1:18">
      <c r="H36" s="87">
        <v>41632</v>
      </c>
      <c r="I36" s="92">
        <v>2288.248</v>
      </c>
      <c r="J36" s="92">
        <v>3056.6208999999999</v>
      </c>
      <c r="K36" s="92">
        <v>0.15959000000000001</v>
      </c>
      <c r="L36" s="92">
        <v>1.0685100000000001</v>
      </c>
      <c r="M36" s="46">
        <f t="shared" si="0"/>
        <v>-1.1935373413838102E-2</v>
      </c>
      <c r="N36" s="46">
        <f t="shared" si="1"/>
        <v>5.7334748730262675E-2</v>
      </c>
      <c r="O36" s="49"/>
      <c r="P36" s="50" t="s">
        <v>112</v>
      </c>
      <c r="Q36" s="53" t="s">
        <v>80</v>
      </c>
      <c r="R36" s="83">
        <f>[7]!s_pq_pctchange(P36,$Q$18,$Q$19)</f>
        <v>-1.1891636076157619</v>
      </c>
    </row>
    <row r="37" spans="1:18">
      <c r="H37" s="87">
        <v>41633</v>
      </c>
      <c r="I37" s="92">
        <v>2305.11</v>
      </c>
      <c r="J37" s="92">
        <v>3082.1664999999998</v>
      </c>
      <c r="K37" s="92">
        <v>0.736896</v>
      </c>
      <c r="L37" s="92">
        <v>0.83574599999999999</v>
      </c>
      <c r="M37" s="46">
        <f t="shared" si="0"/>
        <v>-4.6543681497688283E-3</v>
      </c>
      <c r="N37" s="46">
        <f t="shared" si="1"/>
        <v>6.6171386128496712E-2</v>
      </c>
      <c r="O37" s="49"/>
      <c r="P37" s="50" t="s">
        <v>113</v>
      </c>
      <c r="Q37" s="53" t="s">
        <v>81</v>
      </c>
      <c r="R37" s="83">
        <f>[7]!s_pq_pctchange(P37,$Q$18,$Q$19)</f>
        <v>-0.63598395809693065</v>
      </c>
    </row>
    <row r="38" spans="1:18">
      <c r="H38" s="87">
        <v>41634</v>
      </c>
      <c r="I38" s="92">
        <v>2265.3339999999998</v>
      </c>
      <c r="J38" s="92">
        <v>3011.3798999999999</v>
      </c>
      <c r="K38" s="92">
        <v>-1.7255579999999999</v>
      </c>
      <c r="L38" s="92">
        <v>-2.2966510000000002</v>
      </c>
      <c r="M38" s="46">
        <f t="shared" si="0"/>
        <v>-2.1829630003856071E-2</v>
      </c>
      <c r="N38" s="46">
        <f t="shared" si="1"/>
        <v>4.1685153006008502E-2</v>
      </c>
      <c r="O38" s="49"/>
      <c r="P38" s="50" t="s">
        <v>117</v>
      </c>
      <c r="Q38" s="53" t="s">
        <v>98</v>
      </c>
      <c r="R38" s="83">
        <f>[7]!s_pq_pctchange(P38,$Q$18,$Q$19)</f>
        <v>-0.59088092327996833</v>
      </c>
    </row>
    <row r="39" spans="1:18">
      <c r="H39" s="87">
        <v>41635</v>
      </c>
      <c r="I39" s="92">
        <v>2303.4780000000001</v>
      </c>
      <c r="J39" s="92">
        <v>3059.4539</v>
      </c>
      <c r="K39" s="92">
        <v>1.6838139999999999</v>
      </c>
      <c r="L39" s="92">
        <v>1.596411</v>
      </c>
      <c r="M39" s="46">
        <f t="shared" si="0"/>
        <v>-5.3590651365414965E-3</v>
      </c>
      <c r="N39" s="46">
        <f t="shared" si="1"/>
        <v>5.8314729382476616E-2</v>
      </c>
      <c r="O39" s="49"/>
      <c r="P39" s="50" t="s">
        <v>65</v>
      </c>
      <c r="Q39" s="53" t="s">
        <v>66</v>
      </c>
      <c r="R39" s="83">
        <f>[7]!s_pq_pctchange(P39,$Q$18,$Q$19)</f>
        <v>1.206231245264866</v>
      </c>
    </row>
    <row r="40" spans="1:18">
      <c r="H40" s="87">
        <v>41638</v>
      </c>
      <c r="I40" s="92">
        <v>2299.4580000000001</v>
      </c>
      <c r="J40" s="92">
        <v>3091.7714999999998</v>
      </c>
      <c r="K40" s="92">
        <v>-0.17451900000000001</v>
      </c>
      <c r="L40" s="92">
        <v>1.056319</v>
      </c>
      <c r="M40" s="46">
        <f t="shared" si="0"/>
        <v>-7.0948996260183916E-3</v>
      </c>
      <c r="N40" s="46">
        <f t="shared" si="1"/>
        <v>6.9493911424830968E-2</v>
      </c>
      <c r="O40" s="49"/>
      <c r="P40" s="50" t="s">
        <v>94</v>
      </c>
      <c r="Q40" s="53" t="s">
        <v>95</v>
      </c>
      <c r="R40" s="83">
        <f>[7]!s_pq_pctchange(P40,$Q$18,$Q$19)</f>
        <v>3.1135768920489859</v>
      </c>
    </row>
    <row r="41" spans="1:18">
      <c r="A41" s="77" t="s">
        <v>37</v>
      </c>
      <c r="H41" s="87">
        <v>41639</v>
      </c>
      <c r="I41" s="92">
        <v>2330.0259999999998</v>
      </c>
      <c r="J41" s="92">
        <v>3093.5338999999999</v>
      </c>
      <c r="K41" s="92">
        <v>1.3293569999999999</v>
      </c>
      <c r="L41" s="92">
        <v>5.7002999999999998E-2</v>
      </c>
      <c r="M41" s="46">
        <f t="shared" si="0"/>
        <v>6.1043512879934703E-3</v>
      </c>
      <c r="N41" s="46">
        <f t="shared" si="1"/>
        <v>7.0103554171552451E-2</v>
      </c>
      <c r="O41" s="49"/>
      <c r="P41" s="50" t="s">
        <v>82</v>
      </c>
      <c r="Q41" s="53" t="s">
        <v>83</v>
      </c>
      <c r="R41" s="83">
        <f>[7]!s_pq_pctchange(P41,$Q$18,$Q$19)</f>
        <v>2.1331753813506049</v>
      </c>
    </row>
    <row r="42" spans="1:18">
      <c r="H42" s="87">
        <v>41641</v>
      </c>
      <c r="I42" s="92">
        <v>2321.9780000000001</v>
      </c>
      <c r="J42" s="92">
        <v>3124.9630000000002</v>
      </c>
      <c r="K42" s="92">
        <v>-0.34540399999999999</v>
      </c>
      <c r="L42" s="92">
        <v>1.0159609999999999</v>
      </c>
      <c r="M42" s="46">
        <f t="shared" si="0"/>
        <v>2.629227912045895E-3</v>
      </c>
      <c r="N42" s="46">
        <f t="shared" si="1"/>
        <v>8.0975389652137686E-2</v>
      </c>
      <c r="O42" s="49"/>
      <c r="P42" s="50" t="s">
        <v>87</v>
      </c>
      <c r="Q42" s="53" t="s">
        <v>88</v>
      </c>
      <c r="R42" s="83">
        <f>[7]!s_pq_pctchange(P42,$Q$18,$Q$19)</f>
        <v>-1.7559743710186537</v>
      </c>
    </row>
    <row r="43" spans="1:18">
      <c r="A43" s="48" t="s">
        <v>29</v>
      </c>
      <c r="H43" s="87">
        <v>41642</v>
      </c>
      <c r="I43" s="92">
        <v>2290.779</v>
      </c>
      <c r="J43" s="92">
        <v>3100.5751</v>
      </c>
      <c r="K43" s="92">
        <v>-1.343639</v>
      </c>
      <c r="L43" s="92">
        <v>-0.78042199999999995</v>
      </c>
      <c r="M43" s="46">
        <f t="shared" si="0"/>
        <v>-1.084248856486647E-2</v>
      </c>
      <c r="N43" s="46">
        <f t="shared" si="1"/>
        <v>7.2539219462187443E-2</v>
      </c>
      <c r="O43" s="49"/>
      <c r="P43" s="50" t="s">
        <v>73</v>
      </c>
      <c r="Q43" s="53" t="s">
        <v>74</v>
      </c>
      <c r="R43" s="83">
        <f>[7]!s_pq_pctchange(P43,$Q$18,$Q$19)</f>
        <v>-0.23434336130557787</v>
      </c>
    </row>
    <row r="44" spans="1:18">
      <c r="H44" s="87">
        <v>41645</v>
      </c>
      <c r="I44" s="92">
        <v>2238.6370000000002</v>
      </c>
      <c r="J44" s="92">
        <v>2974.2862</v>
      </c>
      <c r="K44" s="92">
        <v>-2.2761689999999999</v>
      </c>
      <c r="L44" s="92">
        <v>-4.07308</v>
      </c>
      <c r="M44" s="46">
        <f t="shared" si="0"/>
        <v>-3.3357384572403892E-2</v>
      </c>
      <c r="N44" s="46">
        <f t="shared" si="1"/>
        <v>2.8853840503703765E-2</v>
      </c>
      <c r="O44" s="49"/>
      <c r="P44" s="50" t="s">
        <v>99</v>
      </c>
      <c r="Q44" s="53" t="s">
        <v>100</v>
      </c>
      <c r="R44" s="83">
        <f>[7]!s_pq_pctchange(P44,$Q$18,$Q$19)</f>
        <v>-3.0979993516422333E-3</v>
      </c>
    </row>
    <row r="45" spans="1:18">
      <c r="H45" s="87">
        <v>41646</v>
      </c>
      <c r="I45" s="92">
        <v>2238.0010000000002</v>
      </c>
      <c r="J45" s="92">
        <v>2973.3964000000001</v>
      </c>
      <c r="K45" s="92">
        <v>-2.8410000000000001E-2</v>
      </c>
      <c r="L45" s="92">
        <v>-2.9916000000000002E-2</v>
      </c>
      <c r="M45" s="46">
        <f t="shared" si="0"/>
        <v>-3.3632009133425567E-2</v>
      </c>
      <c r="N45" s="46">
        <f t="shared" si="1"/>
        <v>2.8546044250848279E-2</v>
      </c>
      <c r="O45" s="49"/>
      <c r="P45" s="50" t="s">
        <v>101</v>
      </c>
      <c r="Q45" s="53" t="s">
        <v>102</v>
      </c>
      <c r="R45" s="83">
        <f>[7]!s_pq_pctchange(P45,$Q$18,$Q$19)</f>
        <v>0.92253793778243054</v>
      </c>
    </row>
    <row r="46" spans="1:18">
      <c r="H46" s="87">
        <v>41647</v>
      </c>
      <c r="I46" s="92">
        <v>2241.9110000000001</v>
      </c>
      <c r="J46" s="92">
        <v>2970.4135999999999</v>
      </c>
      <c r="K46" s="92">
        <v>0.174709</v>
      </c>
      <c r="L46" s="92">
        <v>-0.100316</v>
      </c>
      <c r="M46" s="46">
        <f t="shared" si="0"/>
        <v>-3.1943672602616102E-2</v>
      </c>
      <c r="N46" s="46">
        <f t="shared" si="1"/>
        <v>2.7514245348827737E-2</v>
      </c>
      <c r="O46" s="49"/>
      <c r="P46" s="50" t="s">
        <v>77</v>
      </c>
      <c r="Q46" s="53" t="s">
        <v>78</v>
      </c>
      <c r="R46" s="83">
        <f>[7]!s_pq_pctchange(P46,$Q$18,$Q$19)</f>
        <v>1.3210253095521818</v>
      </c>
    </row>
    <row r="47" spans="1:18">
      <c r="H47" s="87">
        <v>41648</v>
      </c>
      <c r="I47" s="92">
        <v>2222.221</v>
      </c>
      <c r="J47" s="92">
        <v>2921.2955999999999</v>
      </c>
      <c r="K47" s="92">
        <v>-0.87826899999999997</v>
      </c>
      <c r="L47" s="92">
        <v>-1.6535740000000001</v>
      </c>
      <c r="M47" s="46">
        <f t="shared" si="0"/>
        <v>-4.0445807204058659E-2</v>
      </c>
      <c r="N47" s="46">
        <f t="shared" si="1"/>
        <v>1.0523532438328154E-2</v>
      </c>
      <c r="O47" s="49"/>
      <c r="P47" s="50" t="s">
        <v>84</v>
      </c>
      <c r="Q47" s="53" t="s">
        <v>85</v>
      </c>
      <c r="R47" s="83">
        <f>[7]!s_pq_pctchange(P47,$Q$18,$Q$19)</f>
        <v>1.1264010231486266</v>
      </c>
    </row>
    <row r="48" spans="1:18">
      <c r="H48" s="87">
        <v>41649</v>
      </c>
      <c r="I48" s="92">
        <v>2204.8510000000001</v>
      </c>
      <c r="J48" s="92">
        <v>2875.5337</v>
      </c>
      <c r="K48" s="92">
        <v>-0.78164999999999996</v>
      </c>
      <c r="L48" s="92">
        <v>-1.5664929999999999</v>
      </c>
      <c r="M48" s="46">
        <f t="shared" si="0"/>
        <v>-4.7946166677245716E-2</v>
      </c>
      <c r="N48" s="46">
        <f t="shared" si="1"/>
        <v>-5.3062510450994083E-3</v>
      </c>
      <c r="O48" s="49"/>
      <c r="P48" s="50" t="s">
        <v>23</v>
      </c>
      <c r="Q48" s="53" t="s">
        <v>89</v>
      </c>
      <c r="R48" s="83">
        <f>[7]!s_pq_pctchange(P48,$Q$18,$Q$19)</f>
        <v>-2.603384744768833</v>
      </c>
    </row>
    <row r="49" spans="8:18">
      <c r="H49" s="87">
        <v>41652</v>
      </c>
      <c r="I49" s="92">
        <v>2193.6790000000001</v>
      </c>
      <c r="J49" s="92">
        <v>2867.5981000000002</v>
      </c>
      <c r="K49" s="92">
        <v>-0.50670099999999996</v>
      </c>
      <c r="L49" s="92">
        <v>-0.27596999999999999</v>
      </c>
      <c r="M49" s="46">
        <f t="shared" si="0"/>
        <v>-5.2770232079344059E-2</v>
      </c>
      <c r="N49" s="46">
        <f t="shared" si="1"/>
        <v>-8.0513038032035134E-3</v>
      </c>
      <c r="O49" s="49"/>
      <c r="P49" s="50" t="s">
        <v>106</v>
      </c>
      <c r="Q49" s="53" t="s">
        <v>62</v>
      </c>
      <c r="R49" s="83">
        <f>[7]!s_pq_pctchange(P49,$Q$18,$Q$19)</f>
        <v>-0.70713521698738679</v>
      </c>
    </row>
    <row r="50" spans="8:18">
      <c r="H50" s="87">
        <v>41653</v>
      </c>
      <c r="I50" s="92">
        <v>2212.846</v>
      </c>
      <c r="J50" s="92">
        <v>2920.0295000000001</v>
      </c>
      <c r="K50" s="92">
        <v>0.87373800000000001</v>
      </c>
      <c r="L50" s="92">
        <v>1.828408</v>
      </c>
      <c r="M50" s="46">
        <f t="shared" si="0"/>
        <v>-4.4493928681383355E-2</v>
      </c>
      <c r="N50" s="46">
        <f t="shared" si="1"/>
        <v>1.0085567911759963E-2</v>
      </c>
      <c r="O50" s="49"/>
      <c r="P50" s="50" t="s">
        <v>92</v>
      </c>
      <c r="Q50" s="53" t="s">
        <v>93</v>
      </c>
      <c r="R50" s="83">
        <f>[7]!s_pq_pctchange(P50,$Q$18,$Q$19)</f>
        <v>-1.7626291172753272</v>
      </c>
    </row>
    <row r="51" spans="8:18">
      <c r="H51" s="87">
        <v>41654</v>
      </c>
      <c r="I51" s="92">
        <v>2208.9409999999998</v>
      </c>
      <c r="J51" s="92">
        <v>2958.0270999999998</v>
      </c>
      <c r="K51" s="92">
        <v>-0.17646999999999999</v>
      </c>
      <c r="L51" s="92">
        <v>1.301275</v>
      </c>
      <c r="M51" s="46">
        <f t="shared" si="0"/>
        <v>-4.6180106214071759E-2</v>
      </c>
      <c r="N51" s="46">
        <f t="shared" si="1"/>
        <v>2.322955408562688E-2</v>
      </c>
      <c r="O51" s="49"/>
      <c r="P51" s="50" t="s">
        <v>118</v>
      </c>
      <c r="Q51" s="53" t="s">
        <v>103</v>
      </c>
      <c r="R51" s="83">
        <f>[7]!s_pq_pctchange(P51,$Q$18,$Q$19)</f>
        <v>2.0692768787378135E-2</v>
      </c>
    </row>
    <row r="52" spans="8:18">
      <c r="H52" s="87">
        <v>41655</v>
      </c>
      <c r="I52" s="92">
        <v>2211.8440000000001</v>
      </c>
      <c r="J52" s="92">
        <v>2947.2669999999998</v>
      </c>
      <c r="K52" s="92">
        <v>0.13142000000000001</v>
      </c>
      <c r="L52" s="92">
        <v>-0.363759</v>
      </c>
      <c r="M52" s="46">
        <f t="shared" si="0"/>
        <v>-4.4926591904879798E-2</v>
      </c>
      <c r="N52" s="46">
        <f t="shared" si="1"/>
        <v>1.9507460963181567E-2</v>
      </c>
      <c r="O52" s="49"/>
      <c r="P52" s="49"/>
    </row>
    <row r="53" spans="8:18">
      <c r="H53" s="87">
        <v>41656</v>
      </c>
      <c r="I53" s="92">
        <v>2178.4879999999998</v>
      </c>
      <c r="J53" s="92">
        <v>2877.5524</v>
      </c>
      <c r="K53" s="92">
        <v>-1.5080629999999999</v>
      </c>
      <c r="L53" s="92">
        <v>-2.3653979999999999</v>
      </c>
      <c r="M53" s="46">
        <f t="shared" si="0"/>
        <v>-5.9329700171295019E-2</v>
      </c>
      <c r="N53" s="46">
        <f t="shared" si="1"/>
        <v>-4.6079499711055849E-3</v>
      </c>
      <c r="O53" s="49"/>
      <c r="P53" s="49"/>
    </row>
    <row r="54" spans="8:18">
      <c r="H54" s="87">
        <v>41659</v>
      </c>
      <c r="I54" s="92">
        <v>2165.9929999999999</v>
      </c>
      <c r="J54" s="92">
        <v>2857.6970999999999</v>
      </c>
      <c r="K54" s="92">
        <v>-0.57356300000000005</v>
      </c>
      <c r="L54" s="92">
        <v>-0.69000700000000004</v>
      </c>
      <c r="M54" s="46">
        <f t="shared" si="0"/>
        <v>-6.4725036476273368E-2</v>
      </c>
      <c r="N54" s="46">
        <f t="shared" si="1"/>
        <v>-1.1476220300757567E-2</v>
      </c>
      <c r="O54" s="49"/>
      <c r="P54" s="49"/>
    </row>
    <row r="55" spans="8:18">
      <c r="H55" s="87">
        <v>41660</v>
      </c>
      <c r="I55" s="92">
        <v>2187.41</v>
      </c>
      <c r="J55" s="92">
        <v>2873.9277999999999</v>
      </c>
      <c r="K55" s="92">
        <v>0.988784</v>
      </c>
      <c r="L55" s="92">
        <v>0.56796400000000002</v>
      </c>
      <c r="M55" s="46">
        <f t="shared" si="0"/>
        <v>-5.5477183923754669E-2</v>
      </c>
      <c r="N55" s="46">
        <f t="shared" si="1"/>
        <v>-5.861757903338094E-3</v>
      </c>
      <c r="O55" s="49"/>
      <c r="P55" s="49"/>
    </row>
    <row r="56" spans="8:18">
      <c r="H56" s="87">
        <v>41661</v>
      </c>
      <c r="I56" s="92">
        <v>2243.7959999999998</v>
      </c>
      <c r="J56" s="92">
        <v>2945.2674000000002</v>
      </c>
      <c r="K56" s="92">
        <v>2.5777519999999998</v>
      </c>
      <c r="L56" s="92">
        <v>2.4823029999999999</v>
      </c>
      <c r="M56" s="46">
        <f t="shared" si="0"/>
        <v>-3.1129730310908821E-2</v>
      </c>
      <c r="N56" s="46">
        <f t="shared" si="1"/>
        <v>1.8815766888996333E-2</v>
      </c>
      <c r="O56" s="49"/>
      <c r="P56" s="49"/>
    </row>
    <row r="57" spans="8:18">
      <c r="H57" s="87">
        <v>41662</v>
      </c>
      <c r="I57" s="92">
        <v>2231.8890000000001</v>
      </c>
      <c r="J57" s="92">
        <v>2948.0214999999998</v>
      </c>
      <c r="K57" s="92">
        <v>-0.530663</v>
      </c>
      <c r="L57" s="92">
        <v>9.3508999999999995E-2</v>
      </c>
      <c r="M57" s="46">
        <f t="shared" si="0"/>
        <v>-3.6271168436829204E-2</v>
      </c>
      <c r="N57" s="46">
        <f t="shared" si="1"/>
        <v>1.9768454751425635E-2</v>
      </c>
      <c r="O57" s="49"/>
      <c r="P57" s="49"/>
    </row>
    <row r="58" spans="8:18">
      <c r="H58" s="87">
        <v>41663</v>
      </c>
      <c r="I58" s="92">
        <v>2245.6779999999999</v>
      </c>
      <c r="J58" s="92">
        <v>2976.3910999999998</v>
      </c>
      <c r="K58" s="92">
        <v>0.61781699999999995</v>
      </c>
      <c r="L58" s="92">
        <v>0.96232700000000004</v>
      </c>
      <c r="M58" s="46">
        <f t="shared" si="0"/>
        <v>-3.0317083418074153E-2</v>
      </c>
      <c r="N58" s="46">
        <f t="shared" si="1"/>
        <v>2.9581959555890602E-2</v>
      </c>
      <c r="O58" s="49"/>
      <c r="P58" s="49"/>
    </row>
    <row r="59" spans="8:18">
      <c r="H59" s="87">
        <v>41666</v>
      </c>
      <c r="I59" s="92">
        <v>2215.9189999999999</v>
      </c>
      <c r="J59" s="92">
        <v>2957.9850999999999</v>
      </c>
      <c r="K59" s="92">
        <v>-1.3251679999999999</v>
      </c>
      <c r="L59" s="92">
        <v>-0.61839999999999995</v>
      </c>
      <c r="M59" s="46">
        <f t="shared" si="0"/>
        <v>-4.3167008436069354E-2</v>
      </c>
      <c r="N59" s="46">
        <f t="shared" si="1"/>
        <v>2.3215025604372608E-2</v>
      </c>
      <c r="O59" s="49"/>
      <c r="P59" s="49"/>
    </row>
    <row r="60" spans="8:18">
      <c r="H60" s="87">
        <v>41667</v>
      </c>
      <c r="I60" s="92">
        <v>2219.855</v>
      </c>
      <c r="J60" s="92">
        <v>2919.5702999999999</v>
      </c>
      <c r="K60" s="92">
        <v>0.177624</v>
      </c>
      <c r="L60" s="92">
        <v>-1.298681</v>
      </c>
      <c r="M60" s="46">
        <f t="shared" si="0"/>
        <v>-4.1467445115029311E-2</v>
      </c>
      <c r="N60" s="46">
        <f t="shared" si="1"/>
        <v>9.9267231833810587E-3</v>
      </c>
      <c r="O60" s="49"/>
      <c r="P60" s="49"/>
    </row>
    <row r="61" spans="8:18">
      <c r="H61" s="87">
        <v>41668</v>
      </c>
      <c r="I61" s="92">
        <v>2227.7809999999999</v>
      </c>
      <c r="J61" s="92">
        <v>2913.8202000000001</v>
      </c>
      <c r="K61" s="92">
        <v>0.35704999999999998</v>
      </c>
      <c r="L61" s="92">
        <v>-0.19694999999999999</v>
      </c>
      <c r="M61" s="46">
        <f t="shared" si="0"/>
        <v>-3.8045001293239955E-2</v>
      </c>
      <c r="N61" s="46">
        <f t="shared" si="1"/>
        <v>7.9376703248230651E-3</v>
      </c>
      <c r="O61" s="49"/>
      <c r="P61" s="49"/>
    </row>
    <row r="62" spans="8:18">
      <c r="H62" s="87">
        <v>41669</v>
      </c>
      <c r="I62" s="92">
        <v>2202.4499999999998</v>
      </c>
      <c r="J62" s="92">
        <v>2886.1646000000001</v>
      </c>
      <c r="K62" s="92">
        <v>-1.137051</v>
      </c>
      <c r="L62" s="92">
        <v>-0.94911800000000002</v>
      </c>
      <c r="M62" s="46">
        <f t="shared" si="0"/>
        <v>-4.8982917575065232E-2</v>
      </c>
      <c r="N62" s="46">
        <f t="shared" si="1"/>
        <v>-1.6288502983216047E-3</v>
      </c>
      <c r="O62" s="49"/>
      <c r="P62" s="49"/>
    </row>
    <row r="63" spans="8:18">
      <c r="H63" s="87">
        <v>41677</v>
      </c>
      <c r="I63" s="92">
        <v>2212.4830000000002</v>
      </c>
      <c r="J63" s="92">
        <v>2944.0924</v>
      </c>
      <c r="K63" s="92">
        <v>0.455538</v>
      </c>
      <c r="L63" s="92">
        <v>2.0070860000000001</v>
      </c>
      <c r="M63" s="46">
        <f t="shared" si="0"/>
        <v>-4.4650671944985287E-2</v>
      </c>
      <c r="N63" s="46">
        <f t="shared" si="1"/>
        <v>1.8409315330100595E-2</v>
      </c>
      <c r="O63" s="49"/>
      <c r="P63" s="49"/>
    </row>
    <row r="64" spans="8:18">
      <c r="H64" s="87">
        <v>41680</v>
      </c>
      <c r="I64" s="92">
        <v>2267.5340000000001</v>
      </c>
      <c r="J64" s="92">
        <v>3018.9488000000001</v>
      </c>
      <c r="K64" s="92">
        <v>2.4882</v>
      </c>
      <c r="L64" s="92">
        <v>2.5425970000000002</v>
      </c>
      <c r="M64" s="46">
        <f t="shared" si="0"/>
        <v>-2.0879670830510455E-2</v>
      </c>
      <c r="N64" s="46">
        <f t="shared" si="1"/>
        <v>4.4303358286115202E-2</v>
      </c>
      <c r="O64" s="49"/>
      <c r="P64" s="49"/>
    </row>
    <row r="65" spans="8:16">
      <c r="H65" s="87">
        <v>41681</v>
      </c>
      <c r="I65" s="92">
        <v>2285.5619999999999</v>
      </c>
      <c r="J65" s="92">
        <v>3032.4630000000002</v>
      </c>
      <c r="K65" s="92">
        <v>0.79504900000000001</v>
      </c>
      <c r="L65" s="92">
        <v>0.44764599999999999</v>
      </c>
      <c r="M65" s="46">
        <f t="shared" si="0"/>
        <v>-1.3095187204568148E-2</v>
      </c>
      <c r="N65" s="46">
        <f t="shared" si="1"/>
        <v>4.897813927099004E-2</v>
      </c>
      <c r="O65" s="49"/>
      <c r="P65" s="49"/>
    </row>
    <row r="66" spans="8:16">
      <c r="H66" s="87">
        <v>41682</v>
      </c>
      <c r="I66" s="92">
        <v>2291.2460000000001</v>
      </c>
      <c r="J66" s="92">
        <v>3127.7266</v>
      </c>
      <c r="K66" s="92">
        <v>0.248692</v>
      </c>
      <c r="L66" s="92">
        <v>3.1414599999999999</v>
      </c>
      <c r="M66" s="46">
        <f t="shared" si="0"/>
        <v>-1.0640838140342668E-2</v>
      </c>
      <c r="N66" s="46">
        <f t="shared" si="1"/>
        <v>8.1931363718660277E-2</v>
      </c>
      <c r="O66" s="49"/>
      <c r="P66" s="49"/>
    </row>
    <row r="67" spans="8:16">
      <c r="H67" s="87">
        <v>41683</v>
      </c>
      <c r="I67" s="92">
        <v>2279.5540000000001</v>
      </c>
      <c r="J67" s="92">
        <v>3065.2426999999998</v>
      </c>
      <c r="K67" s="92">
        <v>-0.51029000000000002</v>
      </c>
      <c r="L67" s="92">
        <v>-1.9977419999999999</v>
      </c>
      <c r="M67" s="46">
        <f t="shared" si="0"/>
        <v>-1.5689439347049916E-2</v>
      </c>
      <c r="N67" s="46">
        <f t="shared" si="1"/>
        <v>6.0317169198761844E-2</v>
      </c>
      <c r="O67" s="49"/>
      <c r="P67" s="49"/>
    </row>
    <row r="68" spans="8:16">
      <c r="H68" s="87">
        <v>41684</v>
      </c>
      <c r="I68" s="92">
        <v>2295.5749999999998</v>
      </c>
      <c r="J68" s="92">
        <v>3105.5065</v>
      </c>
      <c r="K68" s="92">
        <v>0.70281300000000002</v>
      </c>
      <c r="L68" s="92">
        <v>1.3135600000000001</v>
      </c>
      <c r="M68" s="46">
        <f t="shared" si="0"/>
        <v>-8.771577566973332E-3</v>
      </c>
      <c r="N68" s="46">
        <f t="shared" si="1"/>
        <v>7.4245070711155936E-2</v>
      </c>
      <c r="O68" s="49"/>
      <c r="P68" s="49"/>
    </row>
    <row r="69" spans="8:16">
      <c r="H69" s="87">
        <v>41687</v>
      </c>
      <c r="I69" s="92">
        <v>2311.6469999999999</v>
      </c>
      <c r="J69" s="92">
        <v>3133.1374999999998</v>
      </c>
      <c r="K69" s="92">
        <v>0.70013000000000003</v>
      </c>
      <c r="L69" s="92">
        <v>0.88974200000000003</v>
      </c>
      <c r="M69" s="46">
        <f t="shared" si="0"/>
        <v>-1.8316940060599807E-3</v>
      </c>
      <c r="N69" s="46">
        <f t="shared" si="1"/>
        <v>8.3803081795280177E-2</v>
      </c>
      <c r="O69" s="49"/>
      <c r="P69" s="49"/>
    </row>
    <row r="70" spans="8:16">
      <c r="H70" s="87">
        <v>41688</v>
      </c>
      <c r="I70" s="92">
        <v>2282.442</v>
      </c>
      <c r="J70" s="92">
        <v>3123.7885999999999</v>
      </c>
      <c r="K70" s="92">
        <v>-1.263385</v>
      </c>
      <c r="L70" s="92">
        <v>-0.29838799999999999</v>
      </c>
      <c r="M70" s="46">
        <f t="shared" ref="M70:M133" si="2">I70/$I$5-1</f>
        <v>-1.4442402032221802E-2</v>
      </c>
      <c r="N70" s="46">
        <f t="shared" ref="N70:N133" si="3">J70/$J$5-1</f>
        <v>8.0569145642974238E-2</v>
      </c>
      <c r="O70" s="49"/>
      <c r="P70" s="49"/>
    </row>
    <row r="71" spans="8:16">
      <c r="H71" s="87">
        <v>41689</v>
      </c>
      <c r="I71" s="92">
        <v>2308.6559999999999</v>
      </c>
      <c r="J71" s="92">
        <v>3127.6172000000001</v>
      </c>
      <c r="K71" s="92">
        <v>1.1485069999999999</v>
      </c>
      <c r="L71" s="92">
        <v>0.12256300000000001</v>
      </c>
      <c r="M71" s="46">
        <f t="shared" si="2"/>
        <v>-3.1232066821855753E-3</v>
      </c>
      <c r="N71" s="46">
        <f t="shared" si="3"/>
        <v>8.1893520484155546E-2</v>
      </c>
      <c r="O71" s="49"/>
      <c r="P71" s="49"/>
    </row>
    <row r="72" spans="8:16">
      <c r="H72" s="87">
        <v>41690</v>
      </c>
      <c r="I72" s="92">
        <v>2287.4360000000001</v>
      </c>
      <c r="J72" s="92">
        <v>3104.0198</v>
      </c>
      <c r="K72" s="92">
        <v>-0.91914899999999999</v>
      </c>
      <c r="L72" s="92">
        <v>-0.75448499999999996</v>
      </c>
      <c r="M72" s="46">
        <f t="shared" si="2"/>
        <v>-1.2285994708727377E-2</v>
      </c>
      <c r="N72" s="46">
        <f t="shared" si="3"/>
        <v>7.3730797066381415E-2</v>
      </c>
      <c r="O72" s="49"/>
      <c r="P72" s="49"/>
    </row>
    <row r="73" spans="8:16">
      <c r="H73" s="87">
        <v>41691</v>
      </c>
      <c r="I73" s="92">
        <v>2264.2939999999999</v>
      </c>
      <c r="J73" s="92">
        <v>3094.7334000000001</v>
      </c>
      <c r="K73" s="92">
        <v>-1.0117</v>
      </c>
      <c r="L73" s="92">
        <v>-0.29917300000000002</v>
      </c>
      <c r="M73" s="46">
        <f t="shared" si="2"/>
        <v>-2.2278701613073992E-2</v>
      </c>
      <c r="N73" s="46">
        <f t="shared" si="3"/>
        <v>7.0518480677846496E-2</v>
      </c>
      <c r="O73" s="49"/>
      <c r="P73" s="49"/>
    </row>
    <row r="74" spans="8:16">
      <c r="H74" s="87">
        <v>41694</v>
      </c>
      <c r="I74" s="92">
        <v>2214.509</v>
      </c>
      <c r="J74" s="92">
        <v>3074.4492</v>
      </c>
      <c r="K74" s="92">
        <v>-2.198699</v>
      </c>
      <c r="L74" s="92">
        <v>-0.655443</v>
      </c>
      <c r="M74" s="46">
        <f t="shared" si="2"/>
        <v>-4.3775845906258937E-2</v>
      </c>
      <c r="N74" s="46">
        <f t="shared" si="3"/>
        <v>6.3501846881292012E-2</v>
      </c>
      <c r="O74" s="49"/>
      <c r="P74" s="49"/>
    </row>
    <row r="75" spans="8:16">
      <c r="H75" s="87">
        <v>41695</v>
      </c>
      <c r="I75" s="92">
        <v>2157.9090000000001</v>
      </c>
      <c r="J75" s="92">
        <v>2927.0536000000002</v>
      </c>
      <c r="K75" s="92">
        <v>-2.5558709999999998</v>
      </c>
      <c r="L75" s="92">
        <v>-4.7942119999999999</v>
      </c>
      <c r="M75" s="46">
        <f t="shared" si="2"/>
        <v>-6.8215704638693864E-2</v>
      </c>
      <c r="N75" s="46">
        <f t="shared" si="3"/>
        <v>1.2515318035027034E-2</v>
      </c>
      <c r="O75" s="49"/>
      <c r="P75" s="49"/>
    </row>
    <row r="76" spans="8:16">
      <c r="H76" s="87">
        <v>41696</v>
      </c>
      <c r="I76" s="92">
        <v>2163.4050000000002</v>
      </c>
      <c r="J76" s="92">
        <v>2932.6911</v>
      </c>
      <c r="K76" s="92">
        <v>0.254691</v>
      </c>
      <c r="L76" s="92">
        <v>0.19259999999999999</v>
      </c>
      <c r="M76" s="46">
        <f t="shared" si="2"/>
        <v>-6.5842533903826994E-2</v>
      </c>
      <c r="N76" s="46">
        <f t="shared" si="3"/>
        <v>1.4465420727175493E-2</v>
      </c>
      <c r="O76" s="49"/>
      <c r="P76" s="49"/>
    </row>
    <row r="77" spans="8:16">
      <c r="H77" s="87">
        <v>41697</v>
      </c>
      <c r="I77" s="92">
        <v>2154.1080000000002</v>
      </c>
      <c r="J77" s="92">
        <v>2908.3047999999999</v>
      </c>
      <c r="K77" s="92">
        <v>-0.42973899999999998</v>
      </c>
      <c r="L77" s="92">
        <v>-0.83153299999999997</v>
      </c>
      <c r="M77" s="46">
        <f t="shared" si="2"/>
        <v>-6.9856975010460287E-2</v>
      </c>
      <c r="N77" s="46">
        <f t="shared" si="3"/>
        <v>6.0298040031776523E-3</v>
      </c>
      <c r="O77" s="49"/>
      <c r="P77" s="49"/>
    </row>
    <row r="78" spans="8:16">
      <c r="H78" s="87">
        <v>41698</v>
      </c>
      <c r="I78" s="92">
        <v>2178.971</v>
      </c>
      <c r="J78" s="92">
        <v>2926.9771000000001</v>
      </c>
      <c r="K78" s="92">
        <v>1.1542129999999999</v>
      </c>
      <c r="L78" s="92">
        <v>0.64203399999999999</v>
      </c>
      <c r="M78" s="46">
        <f t="shared" si="2"/>
        <v>-5.9121140952783202E-2</v>
      </c>
      <c r="N78" s="46">
        <f t="shared" si="3"/>
        <v>1.2488855444171332E-2</v>
      </c>
      <c r="O78" s="49"/>
      <c r="P78" s="49"/>
    </row>
    <row r="79" spans="8:16">
      <c r="H79" s="87">
        <v>41701</v>
      </c>
      <c r="I79" s="92">
        <v>2190.37</v>
      </c>
      <c r="J79" s="92">
        <v>2985.8218000000002</v>
      </c>
      <c r="K79" s="92">
        <v>0.52313699999999996</v>
      </c>
      <c r="L79" s="92">
        <v>2.0104259999999998</v>
      </c>
      <c r="M79" s="46">
        <f t="shared" si="2"/>
        <v>-5.4199057035980713E-2</v>
      </c>
      <c r="N79" s="46">
        <f t="shared" si="3"/>
        <v>3.2844191655020394E-2</v>
      </c>
      <c r="O79" s="49"/>
      <c r="P79" s="49"/>
    </row>
    <row r="80" spans="8:16">
      <c r="H80" s="87">
        <v>41702</v>
      </c>
      <c r="I80" s="92">
        <v>2184.2730000000001</v>
      </c>
      <c r="J80" s="92">
        <v>2975.4773</v>
      </c>
      <c r="K80" s="92">
        <v>-0.27835500000000002</v>
      </c>
      <c r="L80" s="92">
        <v>-0.34645399999999998</v>
      </c>
      <c r="M80" s="46">
        <f t="shared" si="2"/>
        <v>-5.6831739345020393E-2</v>
      </c>
      <c r="N80" s="46">
        <f t="shared" si="3"/>
        <v>2.9265861313746866E-2</v>
      </c>
      <c r="O80" s="49"/>
      <c r="P80" s="49"/>
    </row>
    <row r="81" spans="1:16">
      <c r="H81" s="87">
        <v>41703</v>
      </c>
      <c r="I81" s="92">
        <v>2163.9760000000001</v>
      </c>
      <c r="J81" s="92">
        <v>2977.7701000000002</v>
      </c>
      <c r="K81" s="92">
        <v>-0.929234</v>
      </c>
      <c r="L81" s="92">
        <v>7.7057E-2</v>
      </c>
      <c r="M81" s="46">
        <f t="shared" si="2"/>
        <v>-6.5595976318381433E-2</v>
      </c>
      <c r="N81" s="46">
        <f t="shared" si="3"/>
        <v>3.0058978023735028E-2</v>
      </c>
      <c r="O81" s="49"/>
      <c r="P81" s="49"/>
    </row>
    <row r="82" spans="1:16">
      <c r="A82" s="77" t="s">
        <v>37</v>
      </c>
      <c r="H82" s="87">
        <v>41704</v>
      </c>
      <c r="I82" s="92">
        <v>2173.634</v>
      </c>
      <c r="J82" s="92">
        <v>2962.0677000000001</v>
      </c>
      <c r="K82" s="92">
        <v>0.44630799999999998</v>
      </c>
      <c r="L82" s="92">
        <v>-0.52732100000000004</v>
      </c>
      <c r="M82" s="46">
        <f t="shared" si="2"/>
        <v>-6.1425655547394542E-2</v>
      </c>
      <c r="N82" s="46">
        <f t="shared" si="3"/>
        <v>2.4627263165519553E-2</v>
      </c>
      <c r="O82" s="49"/>
      <c r="P82" s="49"/>
    </row>
    <row r="83" spans="1:16">
      <c r="H83" s="87">
        <v>41705</v>
      </c>
      <c r="I83" s="92">
        <v>2168.3580000000002</v>
      </c>
      <c r="J83" s="92">
        <v>2936.1977999999999</v>
      </c>
      <c r="K83" s="92">
        <v>-0.242727</v>
      </c>
      <c r="L83" s="92">
        <v>-0.87337299999999995</v>
      </c>
      <c r="M83" s="46">
        <f t="shared" si="2"/>
        <v>-6.3703830364926772E-2</v>
      </c>
      <c r="N83" s="46">
        <f t="shared" si="3"/>
        <v>1.5678445137030206E-2</v>
      </c>
      <c r="O83" s="49"/>
      <c r="P83" s="49"/>
    </row>
    <row r="84" spans="1:16">
      <c r="H84" s="87">
        <v>41708</v>
      </c>
      <c r="I84" s="92">
        <v>2097.7869999999998</v>
      </c>
      <c r="J84" s="92">
        <v>2822.9187000000002</v>
      </c>
      <c r="K84" s="92">
        <v>-3.2545820000000001</v>
      </c>
      <c r="L84" s="92">
        <v>-3.8580199999999998</v>
      </c>
      <c r="M84" s="46">
        <f t="shared" si="2"/>
        <v>-9.4176361647730245E-2</v>
      </c>
      <c r="N84" s="46">
        <f t="shared" si="3"/>
        <v>-2.3506632978116504E-2</v>
      </c>
      <c r="O84" s="49"/>
      <c r="P84" s="49"/>
    </row>
    <row r="85" spans="1:16">
      <c r="H85" s="87">
        <v>41709</v>
      </c>
      <c r="I85" s="92">
        <v>2108.6610000000001</v>
      </c>
      <c r="J85" s="92">
        <v>2818.1244000000002</v>
      </c>
      <c r="K85" s="92">
        <v>0.51835600000000004</v>
      </c>
      <c r="L85" s="92">
        <v>-0.16983500000000001</v>
      </c>
      <c r="M85" s="46">
        <f t="shared" si="2"/>
        <v>-8.9480972533657721E-2</v>
      </c>
      <c r="N85" s="46">
        <f t="shared" si="3"/>
        <v>-2.5165059113276933E-2</v>
      </c>
      <c r="O85" s="49"/>
      <c r="P85" s="49"/>
    </row>
    <row r="86" spans="1:16">
      <c r="H86" s="87">
        <v>41710</v>
      </c>
      <c r="I86" s="92">
        <v>2114.134</v>
      </c>
      <c r="J86" s="92">
        <v>2810.6084000000001</v>
      </c>
      <c r="K86" s="92">
        <v>0.25954899999999997</v>
      </c>
      <c r="L86" s="92">
        <v>-0.26670199999999999</v>
      </c>
      <c r="M86" s="46">
        <f t="shared" si="2"/>
        <v>-8.7117733190148594E-2</v>
      </c>
      <c r="N86" s="46">
        <f t="shared" si="3"/>
        <v>-2.7764965425327803E-2</v>
      </c>
      <c r="O86" s="49"/>
      <c r="P86" s="49"/>
    </row>
    <row r="87" spans="1:16">
      <c r="H87" s="87">
        <v>41711</v>
      </c>
      <c r="I87" s="92">
        <v>2140.3330000000001</v>
      </c>
      <c r="J87" s="92">
        <v>2839.1480000000001</v>
      </c>
      <c r="K87" s="92">
        <v>1.239231</v>
      </c>
      <c r="L87" s="92">
        <v>1.0154240000000001</v>
      </c>
      <c r="M87" s="46">
        <f t="shared" si="2"/>
        <v>-7.5805014834476103E-2</v>
      </c>
      <c r="N87" s="46">
        <f t="shared" si="3"/>
        <v>-1.7892654863405522E-2</v>
      </c>
      <c r="O87" s="49"/>
      <c r="P87" s="49"/>
    </row>
    <row r="88" spans="1:16">
      <c r="H88" s="87">
        <v>41712</v>
      </c>
      <c r="I88" s="92">
        <v>2122.8359999999998</v>
      </c>
      <c r="J88" s="92">
        <v>2822.3991999999998</v>
      </c>
      <c r="K88" s="92">
        <v>-0.81749000000000005</v>
      </c>
      <c r="L88" s="92">
        <v>-0.58992299999999998</v>
      </c>
      <c r="M88" s="46">
        <f t="shared" si="2"/>
        <v>-8.3360212859942884E-2</v>
      </c>
      <c r="N88" s="46">
        <f t="shared" si="3"/>
        <v>-2.3686336454581514E-2</v>
      </c>
      <c r="O88" s="49"/>
      <c r="P88" s="49"/>
    </row>
    <row r="89" spans="1:16">
      <c r="H89" s="87">
        <v>41715</v>
      </c>
      <c r="I89" s="92">
        <v>2143.038</v>
      </c>
      <c r="J89" s="92">
        <v>2856.8146000000002</v>
      </c>
      <c r="K89" s="92">
        <v>0.95165100000000002</v>
      </c>
      <c r="L89" s="92">
        <v>1.2193670000000001</v>
      </c>
      <c r="M89" s="46">
        <f t="shared" si="2"/>
        <v>-7.4636996850885429E-2</v>
      </c>
      <c r="N89" s="46">
        <f t="shared" si="3"/>
        <v>-1.1781491365204677E-2</v>
      </c>
      <c r="O89" s="49"/>
      <c r="P89" s="49"/>
    </row>
    <row r="90" spans="1:16">
      <c r="H90" s="87">
        <v>41716</v>
      </c>
      <c r="I90" s="92">
        <v>2138.1329999999998</v>
      </c>
      <c r="J90" s="92">
        <v>2893.1154999999999</v>
      </c>
      <c r="K90" s="92">
        <v>-0.228881</v>
      </c>
      <c r="L90" s="92">
        <v>1.2706770000000001</v>
      </c>
      <c r="M90" s="46">
        <f t="shared" si="2"/>
        <v>-7.6754974007821719E-2</v>
      </c>
      <c r="N90" s="46">
        <f t="shared" si="3"/>
        <v>7.7557875761691264E-4</v>
      </c>
      <c r="O90" s="49"/>
      <c r="P90" s="49"/>
    </row>
    <row r="91" spans="1:16">
      <c r="H91" s="87">
        <v>41717</v>
      </c>
      <c r="I91" s="92">
        <v>2120.87</v>
      </c>
      <c r="J91" s="92">
        <v>2868.3784000000001</v>
      </c>
      <c r="K91" s="92">
        <v>-0.80738699999999997</v>
      </c>
      <c r="L91" s="92">
        <v>-0.85503300000000004</v>
      </c>
      <c r="M91" s="46">
        <f t="shared" si="2"/>
        <v>-8.4209130921214403E-2</v>
      </c>
      <c r="N91" s="46">
        <f t="shared" si="3"/>
        <v>-7.7813853764747698E-3</v>
      </c>
      <c r="O91" s="49"/>
      <c r="P91" s="49"/>
    </row>
    <row r="92" spans="1:16">
      <c r="H92" s="87">
        <v>41718</v>
      </c>
      <c r="I92" s="92">
        <v>2086.9670000000001</v>
      </c>
      <c r="J92" s="92">
        <v>2807.5731999999998</v>
      </c>
      <c r="K92" s="92">
        <v>-1.5985419999999999</v>
      </c>
      <c r="L92" s="92">
        <v>-2.1198459999999999</v>
      </c>
      <c r="M92" s="46">
        <f t="shared" si="2"/>
        <v>-9.8848433582093054E-2</v>
      </c>
      <c r="N92" s="46">
        <f t="shared" si="3"/>
        <v>-2.8814890337294008E-2</v>
      </c>
      <c r="O92" s="49"/>
      <c r="P92" s="49"/>
    </row>
    <row r="93" spans="1:16">
      <c r="H93" s="87">
        <v>41719</v>
      </c>
      <c r="I93" s="92">
        <v>2158.7979999999998</v>
      </c>
      <c r="J93" s="92">
        <v>2861.3948999999998</v>
      </c>
      <c r="K93" s="92">
        <v>3.4418850000000001</v>
      </c>
      <c r="L93" s="92">
        <v>1.917019</v>
      </c>
      <c r="M93" s="46">
        <f t="shared" si="2"/>
        <v>-6.7831834772737576E-2</v>
      </c>
      <c r="N93" s="46">
        <f t="shared" si="3"/>
        <v>-1.0197091301196393E-2</v>
      </c>
      <c r="O93" s="49"/>
      <c r="P93" s="49"/>
    </row>
    <row r="94" spans="1:16">
      <c r="H94" s="87">
        <v>41722</v>
      </c>
      <c r="I94" s="92">
        <v>2176.5540000000001</v>
      </c>
      <c r="J94" s="92">
        <v>2875.2222000000002</v>
      </c>
      <c r="K94" s="92">
        <v>0.82249499999999998</v>
      </c>
      <c r="L94" s="92">
        <v>0.483236</v>
      </c>
      <c r="M94" s="46">
        <f t="shared" si="2"/>
        <v>-6.016480064459051E-2</v>
      </c>
      <c r="N94" s="46">
        <f t="shared" si="3"/>
        <v>-5.4140039477341695E-3</v>
      </c>
      <c r="O94" s="49"/>
      <c r="P94" s="49"/>
    </row>
    <row r="95" spans="1:16">
      <c r="H95" s="87">
        <v>41723</v>
      </c>
      <c r="I95" s="92">
        <v>2174.44</v>
      </c>
      <c r="J95" s="92">
        <v>2891.2148999999999</v>
      </c>
      <c r="K95" s="92">
        <v>-9.7126000000000004E-2</v>
      </c>
      <c r="L95" s="92">
        <v>0.55622499999999997</v>
      </c>
      <c r="M95" s="46">
        <f t="shared" si="2"/>
        <v>-6.1077625050250717E-2</v>
      </c>
      <c r="N95" s="46">
        <f t="shared" si="3"/>
        <v>1.1813038924501917E-4</v>
      </c>
      <c r="O95" s="49"/>
      <c r="P95" s="49"/>
    </row>
    <row r="96" spans="1:16">
      <c r="H96" s="87">
        <v>41724</v>
      </c>
      <c r="I96" s="92">
        <v>2171.047</v>
      </c>
      <c r="J96" s="92">
        <v>2892.7871</v>
      </c>
      <c r="K96" s="92">
        <v>-0.15604000000000001</v>
      </c>
      <c r="L96" s="92">
        <v>5.4378999999999997E-2</v>
      </c>
      <c r="M96" s="46">
        <f t="shared" si="2"/>
        <v>-6.2542721175324112E-2</v>
      </c>
      <c r="N96" s="46">
        <f t="shared" si="3"/>
        <v>6.6197987085847565E-4</v>
      </c>
      <c r="O96" s="49"/>
      <c r="P96" s="49"/>
    </row>
    <row r="97" spans="8:16">
      <c r="H97" s="87">
        <v>41725</v>
      </c>
      <c r="I97" s="92">
        <v>2155.7069999999999</v>
      </c>
      <c r="J97" s="92">
        <v>2841.7797</v>
      </c>
      <c r="K97" s="92">
        <v>-0.70657199999999998</v>
      </c>
      <c r="L97" s="92">
        <v>-1.763261</v>
      </c>
      <c r="M97" s="46">
        <f t="shared" si="2"/>
        <v>-6.9166527411287926E-2</v>
      </c>
      <c r="N97" s="46">
        <f t="shared" si="3"/>
        <v>-1.698230714634541E-2</v>
      </c>
      <c r="O97" s="49"/>
      <c r="P97" s="49"/>
    </row>
    <row r="98" spans="8:16">
      <c r="H98" s="87">
        <v>41726</v>
      </c>
      <c r="I98" s="92">
        <v>2151.9650000000001</v>
      </c>
      <c r="J98" s="92">
        <v>2785.6417999999999</v>
      </c>
      <c r="K98" s="92">
        <v>-0.17358599999999999</v>
      </c>
      <c r="L98" s="92">
        <v>-1.975449</v>
      </c>
      <c r="M98" s="46">
        <f t="shared" si="2"/>
        <v>-7.0782321605223686E-2</v>
      </c>
      <c r="N98" s="46">
        <f t="shared" si="3"/>
        <v>-3.6401317331986927E-2</v>
      </c>
      <c r="O98" s="49"/>
      <c r="P98" s="49"/>
    </row>
    <row r="99" spans="8:16">
      <c r="H99" s="87">
        <v>41729</v>
      </c>
      <c r="I99" s="92">
        <v>2146.3049999999998</v>
      </c>
      <c r="J99" s="92">
        <v>2763.1898000000001</v>
      </c>
      <c r="K99" s="92">
        <v>-0.263015</v>
      </c>
      <c r="L99" s="92">
        <v>-0.80598999999999998</v>
      </c>
      <c r="M99" s="46">
        <f t="shared" si="2"/>
        <v>-7.3226307478467367E-2</v>
      </c>
      <c r="N99" s="46">
        <f t="shared" si="3"/>
        <v>-4.4167828310987201E-2</v>
      </c>
      <c r="O99" s="49"/>
      <c r="P99" s="49"/>
    </row>
    <row r="100" spans="8:16">
      <c r="H100" s="87">
        <v>41730</v>
      </c>
      <c r="I100" s="92">
        <v>2163.1149999999998</v>
      </c>
      <c r="J100" s="92">
        <v>2807.2195999999999</v>
      </c>
      <c r="K100" s="92">
        <v>0.78320599999999996</v>
      </c>
      <c r="L100" s="92">
        <v>1.5934410000000001</v>
      </c>
      <c r="M100" s="46">
        <f t="shared" si="2"/>
        <v>-6.5967755794859029E-2</v>
      </c>
      <c r="N100" s="46">
        <f t="shared" si="3"/>
        <v>-2.8937206312805053E-2</v>
      </c>
      <c r="O100" s="49"/>
      <c r="P100" s="49"/>
    </row>
    <row r="101" spans="8:16">
      <c r="H101" s="87">
        <v>41731</v>
      </c>
      <c r="I101" s="92">
        <v>2180.7269999999999</v>
      </c>
      <c r="J101" s="92">
        <v>2814.152</v>
      </c>
      <c r="K101" s="92">
        <v>0.81419600000000003</v>
      </c>
      <c r="L101" s="92">
        <v>0.246949</v>
      </c>
      <c r="M101" s="46">
        <f t="shared" si="2"/>
        <v>-5.8362900812603868E-2</v>
      </c>
      <c r="N101" s="46">
        <f t="shared" si="3"/>
        <v>-2.6539176706942613E-2</v>
      </c>
      <c r="O101" s="49"/>
      <c r="P101" s="49"/>
    </row>
    <row r="102" spans="8:16">
      <c r="H102" s="87">
        <v>41732</v>
      </c>
      <c r="I102" s="92">
        <v>2165.0079999999998</v>
      </c>
      <c r="J102" s="92">
        <v>2803.4070000000002</v>
      </c>
      <c r="K102" s="92">
        <v>-0.72081499999999998</v>
      </c>
      <c r="L102" s="92">
        <v>-0.38181999999999999</v>
      </c>
      <c r="M102" s="46">
        <f t="shared" si="2"/>
        <v>-6.5150359106157629E-2</v>
      </c>
      <c r="N102" s="46">
        <f t="shared" si="3"/>
        <v>-3.0256046494460787E-2</v>
      </c>
      <c r="O102" s="49"/>
      <c r="P102" s="49"/>
    </row>
    <row r="103" spans="8:16">
      <c r="H103" s="87">
        <v>41733</v>
      </c>
      <c r="I103" s="92">
        <v>2185.4720000000002</v>
      </c>
      <c r="J103" s="92">
        <v>2832.1986999999999</v>
      </c>
      <c r="K103" s="92">
        <v>0.94521599999999995</v>
      </c>
      <c r="L103" s="92">
        <v>1.0270250000000001</v>
      </c>
      <c r="M103" s="46">
        <f t="shared" si="2"/>
        <v>-5.6314011595547053E-2</v>
      </c>
      <c r="N103" s="46">
        <f t="shared" si="3"/>
        <v>-2.0296530453391748E-2</v>
      </c>
      <c r="O103" s="49"/>
      <c r="P103" s="49"/>
    </row>
    <row r="104" spans="8:16">
      <c r="H104" s="87">
        <v>41737</v>
      </c>
      <c r="I104" s="92">
        <v>2237.3159999999998</v>
      </c>
      <c r="J104" s="92">
        <v>2846.5127000000002</v>
      </c>
      <c r="K104" s="92">
        <v>2.3722110000000001</v>
      </c>
      <c r="L104" s="92">
        <v>0.50540200000000002</v>
      </c>
      <c r="M104" s="46">
        <f t="shared" si="2"/>
        <v>-3.3927791876035673E-2</v>
      </c>
      <c r="N104" s="46">
        <f t="shared" si="3"/>
        <v>-1.5345085675491643E-2</v>
      </c>
      <c r="O104" s="49"/>
      <c r="P104" s="49"/>
    </row>
    <row r="105" spans="8:16">
      <c r="H105" s="87">
        <v>41738</v>
      </c>
      <c r="I105" s="92">
        <v>2238.62</v>
      </c>
      <c r="J105" s="92">
        <v>2882.4933999999998</v>
      </c>
      <c r="K105" s="92">
        <v>5.8284000000000002E-2</v>
      </c>
      <c r="L105" s="92">
        <v>1.264027</v>
      </c>
      <c r="M105" s="46">
        <f t="shared" si="2"/>
        <v>-3.3364725166016296E-2</v>
      </c>
      <c r="N105" s="46">
        <f t="shared" si="3"/>
        <v>-2.8987779264219027E-3</v>
      </c>
      <c r="O105" s="49"/>
      <c r="P105" s="49"/>
    </row>
    <row r="106" spans="8:16">
      <c r="H106" s="87">
        <v>41739</v>
      </c>
      <c r="I106" s="92">
        <v>2273.761</v>
      </c>
      <c r="J106" s="92">
        <v>2881.7408</v>
      </c>
      <c r="K106" s="92">
        <v>1.5697620000000001</v>
      </c>
      <c r="L106" s="92">
        <v>-2.6109E-2</v>
      </c>
      <c r="M106" s="46">
        <f t="shared" si="2"/>
        <v>-1.8190854570318438E-2</v>
      </c>
      <c r="N106" s="46">
        <f t="shared" si="3"/>
        <v>-3.1591144738472021E-3</v>
      </c>
      <c r="O106" s="49"/>
      <c r="P106" s="49"/>
    </row>
    <row r="107" spans="8:16">
      <c r="H107" s="87">
        <v>41740</v>
      </c>
      <c r="I107" s="92">
        <v>2270.6660000000002</v>
      </c>
      <c r="J107" s="92">
        <v>2873.8946999999998</v>
      </c>
      <c r="K107" s="92">
        <v>-0.13611799999999999</v>
      </c>
      <c r="L107" s="92">
        <v>-0.27226899999999998</v>
      </c>
      <c r="M107" s="46">
        <f t="shared" si="2"/>
        <v>-1.9527274407365791E-2</v>
      </c>
      <c r="N107" s="46">
        <f t="shared" si="3"/>
        <v>-5.8732077302313668E-3</v>
      </c>
      <c r="O107" s="49"/>
      <c r="P107" s="49"/>
    </row>
    <row r="108" spans="8:16">
      <c r="H108" s="87">
        <v>41743</v>
      </c>
      <c r="I108" s="92">
        <v>2268.6129999999998</v>
      </c>
      <c r="J108" s="92">
        <v>2922.1048000000001</v>
      </c>
      <c r="K108" s="92">
        <v>-9.0413999999999994E-2</v>
      </c>
      <c r="L108" s="92">
        <v>1.6775180000000001</v>
      </c>
      <c r="M108" s="46">
        <f t="shared" si="2"/>
        <v>-2.0413759035946999E-2</v>
      </c>
      <c r="N108" s="46">
        <f t="shared" si="3"/>
        <v>1.0803447843824587E-2</v>
      </c>
      <c r="O108" s="49"/>
      <c r="P108" s="49"/>
    </row>
    <row r="109" spans="8:16">
      <c r="H109" s="87">
        <v>41744</v>
      </c>
      <c r="I109" s="92">
        <v>2229.4630000000002</v>
      </c>
      <c r="J109" s="92">
        <v>2920.8380999999999</v>
      </c>
      <c r="K109" s="92">
        <v>-1.725724</v>
      </c>
      <c r="L109" s="92">
        <v>-4.3348999999999999E-2</v>
      </c>
      <c r="M109" s="46">
        <f t="shared" si="2"/>
        <v>-3.7318714325254798E-2</v>
      </c>
      <c r="N109" s="46">
        <f t="shared" si="3"/>
        <v>1.0365275767524107E-2</v>
      </c>
      <c r="O109" s="49"/>
      <c r="P109" s="49"/>
    </row>
    <row r="110" spans="8:16">
      <c r="H110" s="87">
        <v>41745</v>
      </c>
      <c r="I110" s="92">
        <v>2232.5259999999998</v>
      </c>
      <c r="J110" s="92">
        <v>2944.4603000000002</v>
      </c>
      <c r="K110" s="92">
        <v>0.13738700000000001</v>
      </c>
      <c r="L110" s="92">
        <v>0.80874699999999999</v>
      </c>
      <c r="M110" s="46">
        <f t="shared" si="2"/>
        <v>-3.5996112076183362E-2</v>
      </c>
      <c r="N110" s="46">
        <f t="shared" si="3"/>
        <v>1.8536577907562579E-2</v>
      </c>
      <c r="O110" s="49"/>
      <c r="P110" s="49"/>
    </row>
    <row r="111" spans="8:16">
      <c r="H111" s="87">
        <v>41746</v>
      </c>
      <c r="I111" s="92">
        <v>2224.8029999999999</v>
      </c>
      <c r="J111" s="92">
        <v>2931.7417</v>
      </c>
      <c r="K111" s="92">
        <v>-0.34593099999999999</v>
      </c>
      <c r="L111" s="92">
        <v>-0.43195</v>
      </c>
      <c r="M111" s="46">
        <f t="shared" si="2"/>
        <v>-3.9330900574250371E-2</v>
      </c>
      <c r="N111" s="46">
        <f t="shared" si="3"/>
        <v>1.4137007867587759E-2</v>
      </c>
      <c r="O111" s="49"/>
      <c r="P111" s="49"/>
    </row>
    <row r="112" spans="8:16">
      <c r="H112" s="87">
        <v>41747</v>
      </c>
      <c r="I112" s="92">
        <v>2224.4789999999998</v>
      </c>
      <c r="J112" s="92">
        <v>2933.4773</v>
      </c>
      <c r="K112" s="92">
        <v>-1.4563E-2</v>
      </c>
      <c r="L112" s="92">
        <v>5.9200000000000003E-2</v>
      </c>
      <c r="M112" s="46">
        <f t="shared" si="2"/>
        <v>-3.947080365250677E-2</v>
      </c>
      <c r="N112" s="46">
        <f t="shared" si="3"/>
        <v>1.4737380059604233E-2</v>
      </c>
      <c r="O112" s="49"/>
      <c r="P112" s="49"/>
    </row>
    <row r="113" spans="8:16">
      <c r="H113" s="87">
        <v>41750</v>
      </c>
      <c r="I113" s="92">
        <v>2187.248</v>
      </c>
      <c r="J113" s="92">
        <v>2897.6284000000001</v>
      </c>
      <c r="K113" s="92">
        <v>-1.6736949999999999</v>
      </c>
      <c r="L113" s="92">
        <v>-1.222062</v>
      </c>
      <c r="M113" s="46">
        <f t="shared" si="2"/>
        <v>-5.5547135462882702E-2</v>
      </c>
      <c r="N113" s="46">
        <f t="shared" si="3"/>
        <v>2.3366640683746276E-3</v>
      </c>
      <c r="O113" s="49"/>
      <c r="P113" s="49"/>
    </row>
    <row r="114" spans="8:16">
      <c r="H114" s="87">
        <v>41751</v>
      </c>
      <c r="I114" s="92">
        <v>2196.7950000000001</v>
      </c>
      <c r="J114" s="92">
        <v>2892.7918</v>
      </c>
      <c r="K114" s="92">
        <v>0.43648500000000001</v>
      </c>
      <c r="L114" s="92">
        <v>-0.16691600000000001</v>
      </c>
      <c r="M114" s="46">
        <f t="shared" si="2"/>
        <v>-5.142474445018741E-2</v>
      </c>
      <c r="N114" s="46">
        <f t="shared" si="3"/>
        <v>6.6360567709389251E-4</v>
      </c>
      <c r="O114" s="49"/>
      <c r="P114" s="49"/>
    </row>
    <row r="115" spans="8:16">
      <c r="H115" s="87">
        <v>41752</v>
      </c>
      <c r="I115" s="92">
        <v>2194.6680000000001</v>
      </c>
      <c r="J115" s="92">
        <v>2881.3353000000002</v>
      </c>
      <c r="K115" s="92">
        <v>-9.6823000000000006E-2</v>
      </c>
      <c r="L115" s="92">
        <v>-0.396036</v>
      </c>
      <c r="M115" s="46">
        <f t="shared" si="2"/>
        <v>-5.2343182250962794E-2</v>
      </c>
      <c r="N115" s="46">
        <f t="shared" si="3"/>
        <v>-3.2993835011937422E-3</v>
      </c>
      <c r="O115" s="49"/>
      <c r="P115" s="49"/>
    </row>
    <row r="116" spans="8:16">
      <c r="H116" s="87">
        <v>41753</v>
      </c>
      <c r="I116" s="92">
        <v>2190.4740000000002</v>
      </c>
      <c r="J116" s="92">
        <v>2870.4041999999999</v>
      </c>
      <c r="K116" s="92">
        <v>-0.19109999999999999</v>
      </c>
      <c r="L116" s="92">
        <v>-0.37937599999999999</v>
      </c>
      <c r="M116" s="46">
        <f t="shared" si="2"/>
        <v>-5.4154149875058732E-2</v>
      </c>
      <c r="N116" s="46">
        <f t="shared" si="3"/>
        <v>-7.0806282973167045E-3</v>
      </c>
      <c r="O116" s="49"/>
      <c r="P116" s="49"/>
    </row>
    <row r="117" spans="8:16">
      <c r="H117" s="87">
        <v>41754</v>
      </c>
      <c r="I117" s="92">
        <v>2167.826</v>
      </c>
      <c r="J117" s="92">
        <v>2814.5408000000002</v>
      </c>
      <c r="K117" s="92">
        <v>-1.0339309999999999</v>
      </c>
      <c r="L117" s="92">
        <v>-1.946186</v>
      </c>
      <c r="M117" s="46">
        <f t="shared" si="2"/>
        <v>-6.3933547765026799E-2</v>
      </c>
      <c r="N117" s="46">
        <f t="shared" si="3"/>
        <v>-2.6404684480475615E-2</v>
      </c>
      <c r="O117" s="49"/>
      <c r="P117" s="49"/>
    </row>
    <row r="118" spans="8:16">
      <c r="H118" s="87">
        <v>41757</v>
      </c>
      <c r="I118" s="92">
        <v>2134.9690000000001</v>
      </c>
      <c r="J118" s="92">
        <v>2708.2114000000001</v>
      </c>
      <c r="K118" s="92">
        <v>-1.515666</v>
      </c>
      <c r="L118" s="92">
        <v>-3.77786</v>
      </c>
      <c r="M118" s="46">
        <f t="shared" si="2"/>
        <v>-7.8121188018942189E-2</v>
      </c>
      <c r="N118" s="46">
        <f t="shared" si="3"/>
        <v>-6.3185748639148276E-2</v>
      </c>
      <c r="O118" s="49"/>
      <c r="P118" s="49"/>
    </row>
    <row r="119" spans="8:16">
      <c r="H119" s="87">
        <v>41758</v>
      </c>
      <c r="I119" s="92">
        <v>2158.4699999999998</v>
      </c>
      <c r="J119" s="92">
        <v>2753.6066999999998</v>
      </c>
      <c r="K119" s="92">
        <v>1.100765</v>
      </c>
      <c r="L119" s="92">
        <v>1.67621</v>
      </c>
      <c r="M119" s="46">
        <f t="shared" si="2"/>
        <v>-6.7973465049490867E-2</v>
      </c>
      <c r="N119" s="46">
        <f t="shared" si="3"/>
        <v>-4.7482778042096219E-2</v>
      </c>
      <c r="O119" s="49"/>
      <c r="P119" s="49"/>
    </row>
    <row r="120" spans="8:16">
      <c r="H120" s="87">
        <v>41759</v>
      </c>
      <c r="I120" s="92">
        <v>2158.6590000000001</v>
      </c>
      <c r="J120" s="92">
        <v>2759.2020000000002</v>
      </c>
      <c r="K120" s="92">
        <v>8.7559999999999999E-3</v>
      </c>
      <c r="L120" s="92">
        <v>0.20319899999999999</v>
      </c>
      <c r="M120" s="46">
        <f t="shared" si="2"/>
        <v>-6.7891854920507866E-2</v>
      </c>
      <c r="N120" s="46">
        <f t="shared" si="3"/>
        <v>-4.5547273014445944E-2</v>
      </c>
      <c r="O120" s="49"/>
      <c r="P120" s="49"/>
    </row>
    <row r="121" spans="8:16">
      <c r="H121" s="87">
        <v>41764</v>
      </c>
      <c r="I121" s="92">
        <v>2156.4699999999998</v>
      </c>
      <c r="J121" s="92">
        <v>2814.6758</v>
      </c>
      <c r="K121" s="92">
        <v>-0.101406</v>
      </c>
      <c r="L121" s="92">
        <v>2.0105019999999998</v>
      </c>
      <c r="M121" s="46">
        <f t="shared" si="2"/>
        <v>-6.883706429798675E-2</v>
      </c>
      <c r="N121" s="46">
        <f t="shared" si="3"/>
        <v>-2.6357985790730232E-2</v>
      </c>
      <c r="O121" s="49"/>
      <c r="P121" s="49"/>
    </row>
    <row r="122" spans="8:16">
      <c r="H122" s="87">
        <v>41765</v>
      </c>
      <c r="I122" s="92">
        <v>2157.328</v>
      </c>
      <c r="J122" s="92">
        <v>2843.3701000000001</v>
      </c>
      <c r="K122" s="92">
        <v>3.9787000000000003E-2</v>
      </c>
      <c r="L122" s="92">
        <v>1.0194529999999999</v>
      </c>
      <c r="M122" s="46">
        <f t="shared" si="2"/>
        <v>-6.846658022038199E-2</v>
      </c>
      <c r="N122" s="46">
        <f t="shared" si="3"/>
        <v>-1.643216198952191E-2</v>
      </c>
      <c r="O122" s="49"/>
      <c r="P122" s="49"/>
    </row>
    <row r="123" spans="8:16">
      <c r="H123" s="87">
        <v>41766</v>
      </c>
      <c r="I123" s="92">
        <v>2137.3159999999998</v>
      </c>
      <c r="J123" s="92">
        <v>2799.9367000000002</v>
      </c>
      <c r="K123" s="92">
        <v>-0.92762900000000004</v>
      </c>
      <c r="L123" s="92">
        <v>-1.5275319999999999</v>
      </c>
      <c r="M123" s="46">
        <f t="shared" si="2"/>
        <v>-7.7107754300832387E-2</v>
      </c>
      <c r="N123" s="46">
        <f t="shared" si="3"/>
        <v>-3.14564795538953E-2</v>
      </c>
      <c r="O123" s="49"/>
      <c r="P123" s="49"/>
    </row>
    <row r="124" spans="8:16">
      <c r="H124" s="87">
        <v>41767</v>
      </c>
      <c r="I124" s="92">
        <v>2135.4960000000001</v>
      </c>
      <c r="J124" s="92">
        <v>2795.5587999999998</v>
      </c>
      <c r="K124" s="92">
        <v>-8.5153999999999994E-2</v>
      </c>
      <c r="L124" s="92">
        <v>-0.156357</v>
      </c>
      <c r="M124" s="46">
        <f t="shared" si="2"/>
        <v>-7.7893629616963556E-2</v>
      </c>
      <c r="N124" s="46">
        <f t="shared" si="3"/>
        <v>-3.2970866174907631E-2</v>
      </c>
      <c r="O124" s="49"/>
      <c r="P124" s="49"/>
    </row>
    <row r="125" spans="8:16">
      <c r="H125" s="87">
        <v>41768</v>
      </c>
      <c r="I125" s="92">
        <v>2133.9110000000001</v>
      </c>
      <c r="J125" s="92">
        <v>2769.7887999999998</v>
      </c>
      <c r="K125" s="92">
        <v>-7.4221999999999996E-2</v>
      </c>
      <c r="L125" s="92">
        <v>-0.92181900000000006</v>
      </c>
      <c r="M125" s="46">
        <f t="shared" si="2"/>
        <v>-7.8578032021396571E-2</v>
      </c>
      <c r="N125" s="46">
        <f t="shared" si="3"/>
        <v>-4.1885127172985204E-2</v>
      </c>
      <c r="O125" s="49"/>
      <c r="P125" s="49"/>
    </row>
    <row r="126" spans="8:16">
      <c r="H126" s="87">
        <v>41771</v>
      </c>
      <c r="I126" s="92">
        <v>2180.0540000000001</v>
      </c>
      <c r="J126" s="92">
        <v>2830.4906999999998</v>
      </c>
      <c r="K126" s="92">
        <v>2.1623679999999998</v>
      </c>
      <c r="L126" s="92">
        <v>2.1915710000000002</v>
      </c>
      <c r="M126" s="46">
        <f t="shared" si="2"/>
        <v>-5.8653501959722631E-2</v>
      </c>
      <c r="N126" s="46">
        <f t="shared" si="3"/>
        <v>-2.08873553577269E-2</v>
      </c>
      <c r="O126" s="49"/>
      <c r="P126" s="49"/>
    </row>
    <row r="127" spans="8:16">
      <c r="H127" s="87">
        <v>41772</v>
      </c>
      <c r="I127" s="92">
        <v>2174.8519999999999</v>
      </c>
      <c r="J127" s="92">
        <v>2824.4832999999999</v>
      </c>
      <c r="K127" s="92">
        <v>-0.238618</v>
      </c>
      <c r="L127" s="92">
        <v>-0.21223900000000001</v>
      </c>
      <c r="M127" s="46">
        <f t="shared" si="2"/>
        <v>-6.0899723605060574E-2</v>
      </c>
      <c r="N127" s="46">
        <f t="shared" si="3"/>
        <v>-2.296541245977779E-2</v>
      </c>
      <c r="O127" s="49"/>
      <c r="P127" s="49"/>
    </row>
    <row r="128" spans="8:16">
      <c r="H128" s="87">
        <v>41773</v>
      </c>
      <c r="I128" s="92">
        <v>2172.3719999999998</v>
      </c>
      <c r="J128" s="92">
        <v>2836.2561999999998</v>
      </c>
      <c r="K128" s="92">
        <v>-0.11403099999999999</v>
      </c>
      <c r="L128" s="92">
        <v>0.41681600000000002</v>
      </c>
      <c r="M128" s="46">
        <f t="shared" si="2"/>
        <v>-6.1970586673195549E-2</v>
      </c>
      <c r="N128" s="46">
        <f t="shared" si="3"/>
        <v>-1.8892975389375399E-2</v>
      </c>
      <c r="O128" s="49"/>
      <c r="P128" s="49"/>
    </row>
    <row r="129" spans="8:16">
      <c r="H129" s="87">
        <v>41774</v>
      </c>
      <c r="I129" s="92">
        <v>2144.0839999999998</v>
      </c>
      <c r="J129" s="92">
        <v>2801.4573</v>
      </c>
      <c r="K129" s="92">
        <v>-1.302171</v>
      </c>
      <c r="L129" s="92">
        <v>-1.226931</v>
      </c>
      <c r="M129" s="46">
        <f t="shared" si="2"/>
        <v>-7.4185334443922057E-2</v>
      </c>
      <c r="N129" s="46">
        <f t="shared" si="3"/>
        <v>-3.0930479349251305E-2</v>
      </c>
      <c r="O129" s="49"/>
      <c r="P129" s="49"/>
    </row>
    <row r="130" spans="8:16">
      <c r="H130" s="87">
        <v>41775</v>
      </c>
      <c r="I130" s="92">
        <v>2145.9520000000002</v>
      </c>
      <c r="J130" s="92">
        <v>2806.8159000000001</v>
      </c>
      <c r="K130" s="92">
        <v>8.7123000000000006E-2</v>
      </c>
      <c r="L130" s="92">
        <v>0.191279</v>
      </c>
      <c r="M130" s="46">
        <f t="shared" si="2"/>
        <v>-7.3378732745826736E-2</v>
      </c>
      <c r="N130" s="46">
        <f t="shared" si="3"/>
        <v>-2.9076852690954835E-2</v>
      </c>
      <c r="O130" s="49"/>
      <c r="P130" s="49"/>
    </row>
    <row r="131" spans="8:16">
      <c r="H131" s="87">
        <v>41778</v>
      </c>
      <c r="I131" s="92">
        <v>2115.143</v>
      </c>
      <c r="J131" s="92">
        <v>2801.8771000000002</v>
      </c>
      <c r="K131" s="92">
        <v>-1.4356800000000001</v>
      </c>
      <c r="L131" s="92">
        <v>-0.175957</v>
      </c>
      <c r="M131" s="46">
        <f t="shared" si="2"/>
        <v>-8.6682047369282422E-2</v>
      </c>
      <c r="N131" s="46">
        <f t="shared" si="3"/>
        <v>-3.0785263719953937E-2</v>
      </c>
      <c r="O131" s="49"/>
      <c r="P131" s="49"/>
    </row>
    <row r="132" spans="8:16">
      <c r="H132" s="87">
        <v>41779</v>
      </c>
      <c r="I132" s="92">
        <v>2115.7710000000002</v>
      </c>
      <c r="J132" s="92">
        <v>2806.7381999999998</v>
      </c>
      <c r="K132" s="92">
        <v>2.9690999999999999E-2</v>
      </c>
      <c r="L132" s="92">
        <v>0.17349400000000001</v>
      </c>
      <c r="M132" s="46">
        <f t="shared" si="2"/>
        <v>-8.6410877205254644E-2</v>
      </c>
      <c r="N132" s="46">
        <f t="shared" si="3"/>
        <v>-2.9103730381275117E-2</v>
      </c>
      <c r="O132" s="49"/>
      <c r="P132" s="49"/>
    </row>
    <row r="133" spans="8:16">
      <c r="H133" s="87">
        <v>41780</v>
      </c>
      <c r="I133" s="92">
        <v>2135.9050000000002</v>
      </c>
      <c r="J133" s="92">
        <v>2827.0828999999999</v>
      </c>
      <c r="K133" s="92">
        <v>0.95161499999999999</v>
      </c>
      <c r="L133" s="92">
        <v>0.72485200000000005</v>
      </c>
      <c r="M133" s="46">
        <f t="shared" si="2"/>
        <v>-7.7717023570646027E-2</v>
      </c>
      <c r="N133" s="46">
        <f t="shared" si="3"/>
        <v>-2.2066168653390394E-2</v>
      </c>
      <c r="O133" s="49"/>
      <c r="P133" s="49"/>
    </row>
    <row r="134" spans="8:16">
      <c r="H134" s="87">
        <v>41781</v>
      </c>
      <c r="I134" s="92">
        <v>2130.8679999999999</v>
      </c>
      <c r="J134" s="92">
        <v>2809.3164000000002</v>
      </c>
      <c r="K134" s="92">
        <v>-0.23582500000000001</v>
      </c>
      <c r="L134" s="92">
        <v>-0.62843899999999997</v>
      </c>
      <c r="M134" s="46">
        <f t="shared" ref="M134:M197" si="4">I134/$I$5-1</f>
        <v>-7.9891998277983212E-2</v>
      </c>
      <c r="N134" s="46">
        <f t="shared" ref="N134:N197" si="5">J134/$J$5-1</f>
        <v>-2.8211889182002903E-2</v>
      </c>
      <c r="O134" s="49"/>
      <c r="P134" s="49"/>
    </row>
    <row r="135" spans="8:16">
      <c r="H135" s="87">
        <v>41782</v>
      </c>
      <c r="I135" s="92">
        <v>2148.4140000000002</v>
      </c>
      <c r="J135" s="92">
        <v>2824.3000999999999</v>
      </c>
      <c r="K135" s="92">
        <v>0.82342000000000004</v>
      </c>
      <c r="L135" s="92">
        <v>0.533358</v>
      </c>
      <c r="M135" s="46">
        <f t="shared" si="4"/>
        <v>-7.2315642070928221E-2</v>
      </c>
      <c r="N135" s="46">
        <f t="shared" si="5"/>
        <v>-2.3028784311343475E-2</v>
      </c>
      <c r="O135" s="49"/>
      <c r="P135" s="49"/>
    </row>
    <row r="136" spans="8:16">
      <c r="H136" s="87">
        <v>41785</v>
      </c>
      <c r="I136" s="92">
        <v>2155.9760000000001</v>
      </c>
      <c r="J136" s="92">
        <v>2850.0342000000001</v>
      </c>
      <c r="K136" s="92">
        <v>0.35198099999999999</v>
      </c>
      <c r="L136" s="92">
        <v>0.91116699999999995</v>
      </c>
      <c r="M136" s="46">
        <f t="shared" si="4"/>
        <v>-6.9050373312365187E-2</v>
      </c>
      <c r="N136" s="46">
        <f t="shared" si="5"/>
        <v>-1.4126941705575824E-2</v>
      </c>
      <c r="O136" s="49"/>
      <c r="P136" s="49"/>
    </row>
    <row r="137" spans="8:16">
      <c r="H137" s="87">
        <v>41786</v>
      </c>
      <c r="I137" s="92">
        <v>2147.2800000000002</v>
      </c>
      <c r="J137" s="92">
        <v>2849.1113</v>
      </c>
      <c r="K137" s="92">
        <v>-0.40334399999999998</v>
      </c>
      <c r="L137" s="92">
        <v>-3.2382000000000001E-2</v>
      </c>
      <c r="M137" s="46">
        <f t="shared" si="4"/>
        <v>-7.2805302844825448E-2</v>
      </c>
      <c r="N137" s="46">
        <f t="shared" si="5"/>
        <v>-1.4446187785324693E-2</v>
      </c>
      <c r="O137" s="49"/>
      <c r="P137" s="49"/>
    </row>
    <row r="138" spans="8:16">
      <c r="H138" s="87">
        <v>41787</v>
      </c>
      <c r="I138" s="92">
        <v>2169.3519999999999</v>
      </c>
      <c r="J138" s="92">
        <v>2858.2015999999999</v>
      </c>
      <c r="K138" s="92">
        <v>1.0279050000000001</v>
      </c>
      <c r="L138" s="92">
        <v>0.31905699999999998</v>
      </c>
      <c r="M138" s="46">
        <f t="shared" si="4"/>
        <v>-6.3274621538424447E-2</v>
      </c>
      <c r="N138" s="46">
        <f t="shared" si="5"/>
        <v>-1.1301705567597686E-2</v>
      </c>
      <c r="O138" s="49"/>
      <c r="P138" s="49"/>
    </row>
    <row r="139" spans="8:16">
      <c r="H139" s="87">
        <v>41788</v>
      </c>
      <c r="I139" s="92">
        <v>2155.1640000000002</v>
      </c>
      <c r="J139" s="92">
        <v>2818.9</v>
      </c>
      <c r="K139" s="92">
        <v>-0.65402000000000005</v>
      </c>
      <c r="L139" s="92">
        <v>-1.375046</v>
      </c>
      <c r="M139" s="46">
        <f t="shared" si="4"/>
        <v>-6.9400994607254463E-2</v>
      </c>
      <c r="N139" s="46">
        <f t="shared" si="5"/>
        <v>-2.4896766492783717E-2</v>
      </c>
      <c r="O139" s="49"/>
      <c r="P139" s="49"/>
    </row>
    <row r="140" spans="8:16">
      <c r="H140" s="87">
        <v>41789</v>
      </c>
      <c r="I140" s="92">
        <v>2156.4639999999999</v>
      </c>
      <c r="J140" s="92">
        <v>2830.1354000000001</v>
      </c>
      <c r="K140" s="92">
        <v>6.0319999999999999E-2</v>
      </c>
      <c r="L140" s="92">
        <v>0.39857399999999998</v>
      </c>
      <c r="M140" s="46">
        <f t="shared" si="4"/>
        <v>-6.88396550957322E-2</v>
      </c>
      <c r="N140" s="46">
        <f t="shared" si="5"/>
        <v>-2.1010259390812469E-2</v>
      </c>
      <c r="O140" s="49"/>
      <c r="P140" s="49"/>
    </row>
    <row r="141" spans="8:16">
      <c r="H141" s="87">
        <v>41793</v>
      </c>
      <c r="I141" s="92">
        <v>2149.9180000000001</v>
      </c>
      <c r="J141" s="92">
        <v>2819.7020000000002</v>
      </c>
      <c r="K141" s="92">
        <v>-0.30355199999999999</v>
      </c>
      <c r="L141" s="92">
        <v>-0.36865399999999998</v>
      </c>
      <c r="M141" s="46">
        <f t="shared" si="4"/>
        <v>-7.1666215436059333E-2</v>
      </c>
      <c r="N141" s="46">
        <f t="shared" si="5"/>
        <v>-2.4619341684073648E-2</v>
      </c>
      <c r="O141" s="49"/>
      <c r="P141" s="49"/>
    </row>
    <row r="142" spans="8:16">
      <c r="H142" s="87">
        <v>41794</v>
      </c>
      <c r="I142" s="92">
        <v>2128.2739999999999</v>
      </c>
      <c r="J142" s="92">
        <v>2790.4861000000001</v>
      </c>
      <c r="K142" s="92">
        <v>-1.0067360000000001</v>
      </c>
      <c r="L142" s="92">
        <v>-1.0361340000000001</v>
      </c>
      <c r="M142" s="46">
        <f t="shared" si="4"/>
        <v>-8.1012086503282399E-2</v>
      </c>
      <c r="N142" s="46">
        <f t="shared" si="5"/>
        <v>-3.472559538580966E-2</v>
      </c>
      <c r="O142" s="49"/>
      <c r="P142" s="49"/>
    </row>
    <row r="143" spans="8:16">
      <c r="H143" s="87">
        <v>41795</v>
      </c>
      <c r="I143" s="92">
        <v>2150.6019999999999</v>
      </c>
      <c r="J143" s="92">
        <v>2812.2890000000002</v>
      </c>
      <c r="K143" s="92">
        <v>1.049113</v>
      </c>
      <c r="L143" s="92">
        <v>0.78132999999999997</v>
      </c>
      <c r="M143" s="46">
        <f t="shared" si="4"/>
        <v>-7.1370864493073838E-2</v>
      </c>
      <c r="N143" s="46">
        <f t="shared" si="5"/>
        <v>-2.718361862542984E-2</v>
      </c>
      <c r="O143" s="49"/>
      <c r="P143" s="49"/>
    </row>
    <row r="144" spans="8:16">
      <c r="H144" s="87">
        <v>41796</v>
      </c>
      <c r="I144" s="92">
        <v>2134.7159999999999</v>
      </c>
      <c r="J144" s="92">
        <v>2796.7267000000002</v>
      </c>
      <c r="K144" s="92">
        <v>-0.73867700000000003</v>
      </c>
      <c r="L144" s="92">
        <v>-0.55336799999999997</v>
      </c>
      <c r="M144" s="46">
        <f t="shared" si="4"/>
        <v>-7.8230433323877024E-2</v>
      </c>
      <c r="N144" s="46">
        <f t="shared" si="5"/>
        <v>-3.2566870621176247E-2</v>
      </c>
      <c r="O144" s="49"/>
      <c r="P144" s="49"/>
    </row>
    <row r="145" spans="8:16">
      <c r="H145" s="87">
        <v>41799</v>
      </c>
      <c r="I145" s="92">
        <v>2134.2809999999999</v>
      </c>
      <c r="J145" s="92">
        <v>2784.2917000000002</v>
      </c>
      <c r="K145" s="92">
        <v>-2.0376999999999999E-2</v>
      </c>
      <c r="L145" s="92">
        <v>-0.44462699999999999</v>
      </c>
      <c r="M145" s="46">
        <f t="shared" si="4"/>
        <v>-7.841826616042491E-2</v>
      </c>
      <c r="N145" s="46">
        <f t="shared" si="5"/>
        <v>-3.686833882106344E-2</v>
      </c>
      <c r="O145" s="49"/>
      <c r="P145" s="49"/>
    </row>
    <row r="146" spans="8:16">
      <c r="H146" s="87">
        <v>41800</v>
      </c>
      <c r="I146" s="92">
        <v>2161.268</v>
      </c>
      <c r="J146" s="92">
        <v>2818.9870999999998</v>
      </c>
      <c r="K146" s="92">
        <v>1.264454</v>
      </c>
      <c r="L146" s="92">
        <v>1.2461120000000001</v>
      </c>
      <c r="M146" s="46">
        <f t="shared" si="4"/>
        <v>-6.6765289700844943E-2</v>
      </c>
      <c r="N146" s="46">
        <f t="shared" si="5"/>
        <v>-2.4866637189992491E-2</v>
      </c>
      <c r="O146" s="49"/>
      <c r="P146" s="49"/>
    </row>
    <row r="147" spans="8:16">
      <c r="H147" s="87">
        <v>41801</v>
      </c>
      <c r="I147" s="92">
        <v>2160.7660000000001</v>
      </c>
      <c r="J147" s="92">
        <v>2825.6902</v>
      </c>
      <c r="K147" s="92">
        <v>-2.3227000000000001E-2</v>
      </c>
      <c r="L147" s="92">
        <v>0.237784</v>
      </c>
      <c r="M147" s="46">
        <f t="shared" si="4"/>
        <v>-6.6982053112217388E-2</v>
      </c>
      <c r="N147" s="46">
        <f t="shared" si="5"/>
        <v>-2.2547926173453359E-2</v>
      </c>
      <c r="O147" s="49"/>
      <c r="P147" s="49"/>
    </row>
    <row r="148" spans="8:16">
      <c r="H148" s="87">
        <v>41802</v>
      </c>
      <c r="I148" s="92">
        <v>2153.41</v>
      </c>
      <c r="J148" s="92">
        <v>2815.4159</v>
      </c>
      <c r="K148" s="92">
        <v>-0.34043499999999999</v>
      </c>
      <c r="L148" s="92">
        <v>-0.36360300000000001</v>
      </c>
      <c r="M148" s="46">
        <f t="shared" si="4"/>
        <v>-7.0158371148185572E-2</v>
      </c>
      <c r="N148" s="46">
        <f t="shared" si="5"/>
        <v>-2.6101973196059003E-2</v>
      </c>
      <c r="O148" s="49"/>
      <c r="P148" s="49"/>
    </row>
    <row r="149" spans="8:16">
      <c r="H149" s="87">
        <v>41803</v>
      </c>
      <c r="I149" s="92">
        <v>2176.2420000000002</v>
      </c>
      <c r="J149" s="92">
        <v>2845.0803999999998</v>
      </c>
      <c r="K149" s="92">
        <v>1.0602720000000001</v>
      </c>
      <c r="L149" s="92">
        <v>1.0536449999999999</v>
      </c>
      <c r="M149" s="46">
        <f t="shared" si="4"/>
        <v>-6.0299522127355787E-2</v>
      </c>
      <c r="N149" s="46">
        <f t="shared" si="5"/>
        <v>-1.5840541477880055E-2</v>
      </c>
      <c r="O149" s="49"/>
      <c r="P149" s="49"/>
    </row>
    <row r="150" spans="8:16">
      <c r="H150" s="87">
        <v>41806</v>
      </c>
      <c r="I150" s="92">
        <v>2191.855</v>
      </c>
      <c r="J150" s="92">
        <v>2854.4967999999999</v>
      </c>
      <c r="K150" s="92">
        <v>0.71742899999999998</v>
      </c>
      <c r="L150" s="92">
        <v>0.33097100000000002</v>
      </c>
      <c r="M150" s="46">
        <f t="shared" si="4"/>
        <v>-5.3557834593972342E-2</v>
      </c>
      <c r="N150" s="46">
        <f t="shared" si="5"/>
        <v>-1.2583255980701202E-2</v>
      </c>
      <c r="O150" s="49"/>
      <c r="P150" s="49"/>
    </row>
    <row r="151" spans="8:16">
      <c r="H151" s="87">
        <v>41807</v>
      </c>
      <c r="I151" s="92">
        <v>2169.674</v>
      </c>
      <c r="J151" s="92">
        <v>2825.2447000000002</v>
      </c>
      <c r="K151" s="92">
        <v>-1.0119739999999999</v>
      </c>
      <c r="L151" s="92">
        <v>-1.0247729999999999</v>
      </c>
      <c r="M151" s="46">
        <f t="shared" si="4"/>
        <v>-6.3135582059416606E-2</v>
      </c>
      <c r="N151" s="46">
        <f t="shared" si="5"/>
        <v>-2.270203184961328E-2</v>
      </c>
      <c r="O151" s="49"/>
      <c r="P151" s="49"/>
    </row>
    <row r="152" spans="8:16">
      <c r="H152" s="87">
        <v>41808</v>
      </c>
      <c r="I152" s="92">
        <v>2160.239</v>
      </c>
      <c r="J152" s="92">
        <v>2797.7253999999998</v>
      </c>
      <c r="K152" s="92">
        <v>-0.43485800000000002</v>
      </c>
      <c r="L152" s="92">
        <v>-0.97404999999999997</v>
      </c>
      <c r="M152" s="46">
        <f t="shared" si="4"/>
        <v>-6.7209611514196133E-2</v>
      </c>
      <c r="N152" s="46">
        <f t="shared" si="5"/>
        <v>-3.2221404091926087E-2</v>
      </c>
      <c r="O152" s="49"/>
      <c r="P152" s="49"/>
    </row>
    <row r="153" spans="8:16">
      <c r="H153" s="87">
        <v>41809</v>
      </c>
      <c r="I153" s="92">
        <v>2126.9070000000002</v>
      </c>
      <c r="J153" s="92">
        <v>2734.2112000000002</v>
      </c>
      <c r="K153" s="92">
        <v>-1.542977</v>
      </c>
      <c r="L153" s="92">
        <v>-2.2702089999999999</v>
      </c>
      <c r="M153" s="46">
        <f t="shared" si="4"/>
        <v>-8.1602356589629332E-2</v>
      </c>
      <c r="N153" s="46">
        <f t="shared" si="5"/>
        <v>-5.4191996093637229E-2</v>
      </c>
      <c r="O153" s="49"/>
      <c r="P153" s="49"/>
    </row>
    <row r="154" spans="8:16">
      <c r="H154" s="87">
        <v>41810</v>
      </c>
      <c r="I154" s="92">
        <v>2136.7289999999998</v>
      </c>
      <c r="J154" s="92">
        <v>2768.3418000000001</v>
      </c>
      <c r="K154" s="92">
        <v>0.46179700000000001</v>
      </c>
      <c r="L154" s="92">
        <v>1.2482800000000001</v>
      </c>
      <c r="M154" s="46">
        <f t="shared" si="4"/>
        <v>-7.7361220680265852E-2</v>
      </c>
      <c r="N154" s="46">
        <f t="shared" si="5"/>
        <v>-4.2385667943812377E-2</v>
      </c>
      <c r="O154" s="49"/>
      <c r="P154" s="49"/>
    </row>
    <row r="155" spans="8:16">
      <c r="H155" s="87">
        <v>41813</v>
      </c>
      <c r="I155" s="92">
        <v>2134.11</v>
      </c>
      <c r="J155" s="92">
        <v>2810.2665999999999</v>
      </c>
      <c r="K155" s="92">
        <v>-0.122571</v>
      </c>
      <c r="L155" s="92">
        <v>1.514437</v>
      </c>
      <c r="M155" s="46">
        <f t="shared" si="4"/>
        <v>-7.8492103896171228E-2</v>
      </c>
      <c r="N155" s="46">
        <f t="shared" si="5"/>
        <v>-2.7883199589438967E-2</v>
      </c>
      <c r="O155" s="49"/>
      <c r="P155" s="49"/>
    </row>
    <row r="156" spans="8:16">
      <c r="H156" s="87">
        <v>41814</v>
      </c>
      <c r="I156" s="92">
        <v>2144.8209999999999</v>
      </c>
      <c r="J156" s="92">
        <v>2821.4409000000001</v>
      </c>
      <c r="K156" s="92">
        <v>0.50189499999999998</v>
      </c>
      <c r="L156" s="92">
        <v>0.39762399999999998</v>
      </c>
      <c r="M156" s="46">
        <f t="shared" si="4"/>
        <v>-7.3867098120851349E-2</v>
      </c>
      <c r="N156" s="46">
        <f t="shared" si="5"/>
        <v>-2.4017827968530137E-2</v>
      </c>
      <c r="O156" s="49"/>
      <c r="P156" s="49"/>
    </row>
    <row r="157" spans="8:16">
      <c r="H157" s="87">
        <v>41815</v>
      </c>
      <c r="I157" s="92">
        <v>2133.3710000000001</v>
      </c>
      <c r="J157" s="92">
        <v>2815.5668000000001</v>
      </c>
      <c r="K157" s="92">
        <v>-0.53384399999999999</v>
      </c>
      <c r="L157" s="92">
        <v>-0.20819499999999999</v>
      </c>
      <c r="M157" s="46">
        <f t="shared" si="4"/>
        <v>-7.8811203818490494E-2</v>
      </c>
      <c r="N157" s="46">
        <f t="shared" si="5"/>
        <v>-2.6049774438410167E-2</v>
      </c>
      <c r="O157" s="49"/>
      <c r="P157" s="49"/>
    </row>
    <row r="158" spans="8:16">
      <c r="H158" s="87">
        <v>41816</v>
      </c>
      <c r="I158" s="92">
        <v>2149.076</v>
      </c>
      <c r="J158" s="92">
        <v>2835.9796000000001</v>
      </c>
      <c r="K158" s="92">
        <v>0.73615900000000001</v>
      </c>
      <c r="L158" s="92">
        <v>0.72499800000000003</v>
      </c>
      <c r="M158" s="46">
        <f t="shared" si="4"/>
        <v>-7.202979071967619E-2</v>
      </c>
      <c r="N158" s="46">
        <f t="shared" si="5"/>
        <v>-1.8988655815920463E-2</v>
      </c>
      <c r="O158" s="49"/>
      <c r="P158" s="49"/>
    </row>
    <row r="159" spans="8:16">
      <c r="H159" s="87">
        <v>41817</v>
      </c>
      <c r="I159" s="92">
        <v>2150.2579999999998</v>
      </c>
      <c r="J159" s="92">
        <v>2855.7419</v>
      </c>
      <c r="K159" s="92">
        <v>5.5E-2</v>
      </c>
      <c r="L159" s="92">
        <v>0.69684199999999996</v>
      </c>
      <c r="M159" s="46">
        <f t="shared" si="4"/>
        <v>-7.1519403563815143E-2</v>
      </c>
      <c r="N159" s="46">
        <f t="shared" si="5"/>
        <v>-1.2152555694759926E-2</v>
      </c>
      <c r="O159" s="49"/>
      <c r="P159" s="49"/>
    </row>
    <row r="160" spans="8:16">
      <c r="H160" s="87">
        <v>41820</v>
      </c>
      <c r="I160" s="92">
        <v>2165.1179999999999</v>
      </c>
      <c r="J160" s="92">
        <v>2869.3672999999999</v>
      </c>
      <c r="K160" s="92">
        <v>0.69108000000000003</v>
      </c>
      <c r="L160" s="92">
        <v>0.47712300000000002</v>
      </c>
      <c r="M160" s="46">
        <f t="shared" si="4"/>
        <v>-6.510286114749031E-2</v>
      </c>
      <c r="N160" s="46">
        <f t="shared" si="5"/>
        <v>-7.4393088261838214E-3</v>
      </c>
      <c r="O160" s="49"/>
      <c r="P160" s="49"/>
    </row>
    <row r="161" spans="8:16">
      <c r="H161" s="87">
        <v>41821</v>
      </c>
      <c r="I161" s="92">
        <v>2164.5590000000002</v>
      </c>
      <c r="J161" s="92">
        <v>2914.3996000000002</v>
      </c>
      <c r="K161" s="92">
        <v>-2.5818000000000001E-2</v>
      </c>
      <c r="L161" s="92">
        <v>1.5694159999999999</v>
      </c>
      <c r="M161" s="46">
        <f t="shared" si="4"/>
        <v>-6.5344237137444861E-2</v>
      </c>
      <c r="N161" s="46">
        <f t="shared" si="5"/>
        <v>8.1380941828861353E-3</v>
      </c>
      <c r="O161" s="49"/>
      <c r="P161" s="49"/>
    </row>
    <row r="162" spans="8:16">
      <c r="H162" s="87">
        <v>41822</v>
      </c>
      <c r="I162" s="92">
        <v>2170.8670000000002</v>
      </c>
      <c r="J162" s="92">
        <v>2924.8130999999998</v>
      </c>
      <c r="K162" s="92">
        <v>0.29142200000000001</v>
      </c>
      <c r="L162" s="92">
        <v>0.35731200000000002</v>
      </c>
      <c r="M162" s="46">
        <f t="shared" si="4"/>
        <v>-6.2620445107688605E-2</v>
      </c>
      <c r="N162" s="46">
        <f t="shared" si="5"/>
        <v>1.1740292743362524E-2</v>
      </c>
      <c r="O162" s="49"/>
      <c r="P162" s="49"/>
    </row>
    <row r="163" spans="8:16">
      <c r="H163" s="87">
        <v>41823</v>
      </c>
      <c r="I163" s="92">
        <v>2180.192</v>
      </c>
      <c r="J163" s="92">
        <v>2951.1044999999999</v>
      </c>
      <c r="K163" s="92">
        <v>0.42955199999999999</v>
      </c>
      <c r="L163" s="92">
        <v>0.89890899999999996</v>
      </c>
      <c r="M163" s="46">
        <f t="shared" si="4"/>
        <v>-5.8593913611576398E-2</v>
      </c>
      <c r="N163" s="46">
        <f t="shared" si="5"/>
        <v>2.0834914458723874E-2</v>
      </c>
      <c r="O163" s="49"/>
      <c r="P163" s="49"/>
    </row>
    <row r="164" spans="8:16">
      <c r="H164" s="87">
        <v>41824</v>
      </c>
      <c r="I164" s="92">
        <v>2178.6950000000002</v>
      </c>
      <c r="J164" s="92">
        <v>2945.4063000000001</v>
      </c>
      <c r="K164" s="92">
        <v>-6.8664000000000003E-2</v>
      </c>
      <c r="L164" s="92">
        <v>-0.19308700000000001</v>
      </c>
      <c r="M164" s="46">
        <f t="shared" si="4"/>
        <v>-5.9240317649075558E-2</v>
      </c>
      <c r="N164" s="46">
        <f t="shared" si="5"/>
        <v>1.8863814652001043E-2</v>
      </c>
      <c r="O164" s="49"/>
      <c r="P164" s="49"/>
    </row>
    <row r="165" spans="8:16">
      <c r="H165" s="87">
        <v>41827</v>
      </c>
      <c r="I165" s="92">
        <v>2176.2890000000002</v>
      </c>
      <c r="J165" s="92">
        <v>2933.9173000000001</v>
      </c>
      <c r="K165" s="92">
        <v>-0.110433</v>
      </c>
      <c r="L165" s="92">
        <v>-0.390065</v>
      </c>
      <c r="M165" s="46">
        <f t="shared" si="4"/>
        <v>-6.0279227545016134E-2</v>
      </c>
      <c r="N165" s="46">
        <f t="shared" si="5"/>
        <v>1.4889583196552314E-2</v>
      </c>
      <c r="O165" s="49"/>
      <c r="P165" s="49"/>
    </row>
    <row r="166" spans="8:16">
      <c r="H166" s="87">
        <v>41828</v>
      </c>
      <c r="I166" s="92">
        <v>2180.473</v>
      </c>
      <c r="J166" s="92">
        <v>2950.1061</v>
      </c>
      <c r="K166" s="92">
        <v>0.19225400000000001</v>
      </c>
      <c r="L166" s="92">
        <v>0.55178099999999997</v>
      </c>
      <c r="M166" s="46">
        <f t="shared" si="4"/>
        <v>-5.847257791716276E-2</v>
      </c>
      <c r="N166" s="46">
        <f t="shared" si="5"/>
        <v>2.0489551704339526E-2</v>
      </c>
      <c r="O166" s="49"/>
      <c r="P166" s="49"/>
    </row>
    <row r="167" spans="8:16">
      <c r="H167" s="87">
        <v>41829</v>
      </c>
      <c r="I167" s="92">
        <v>2148.71</v>
      </c>
      <c r="J167" s="92">
        <v>2903.3434000000002</v>
      </c>
      <c r="K167" s="92">
        <v>-1.4567019999999999</v>
      </c>
      <c r="L167" s="92">
        <v>-1.5851189999999999</v>
      </c>
      <c r="M167" s="46">
        <f t="shared" si="4"/>
        <v>-7.2187829382150959E-2</v>
      </c>
      <c r="N167" s="46">
        <f t="shared" si="5"/>
        <v>4.3135752675991235E-3</v>
      </c>
      <c r="O167" s="49"/>
      <c r="P167" s="49"/>
    </row>
    <row r="168" spans="8:16">
      <c r="H168" s="87">
        <v>41830</v>
      </c>
      <c r="I168" s="92">
        <v>2142.8470000000002</v>
      </c>
      <c r="J168" s="92">
        <v>2909.6035000000002</v>
      </c>
      <c r="K168" s="92">
        <v>-0.27286100000000002</v>
      </c>
      <c r="L168" s="92">
        <v>0.215617</v>
      </c>
      <c r="M168" s="46">
        <f t="shared" si="4"/>
        <v>-7.4719470579116654E-2</v>
      </c>
      <c r="N168" s="46">
        <f t="shared" si="5"/>
        <v>6.4790453985290597E-3</v>
      </c>
      <c r="O168" s="49"/>
      <c r="P168" s="49"/>
    </row>
    <row r="169" spans="8:16">
      <c r="H169" s="87">
        <v>41831</v>
      </c>
      <c r="I169" s="92">
        <v>2148.009</v>
      </c>
      <c r="J169" s="92">
        <v>2926.2332000000001</v>
      </c>
      <c r="K169" s="92">
        <v>0.240894</v>
      </c>
      <c r="L169" s="92">
        <v>0.57154499999999997</v>
      </c>
      <c r="M169" s="46">
        <f t="shared" si="4"/>
        <v>-7.2490520918748746E-2</v>
      </c>
      <c r="N169" s="46">
        <f t="shared" si="5"/>
        <v>1.2231528367862898E-2</v>
      </c>
      <c r="O169" s="49"/>
      <c r="P169" s="49"/>
    </row>
    <row r="170" spans="8:16">
      <c r="H170" s="87">
        <v>41834</v>
      </c>
      <c r="I170" s="92">
        <v>2171.7579999999998</v>
      </c>
      <c r="J170" s="92">
        <v>2973.826</v>
      </c>
      <c r="K170" s="92">
        <v>1.105629</v>
      </c>
      <c r="L170" s="92">
        <v>1.6264190000000001</v>
      </c>
      <c r="M170" s="46">
        <f t="shared" si="4"/>
        <v>-6.2235711642483871E-2</v>
      </c>
      <c r="N170" s="46">
        <f t="shared" si="5"/>
        <v>2.869464985910497E-2</v>
      </c>
      <c r="O170" s="49"/>
      <c r="P170" s="49"/>
    </row>
    <row r="171" spans="8:16">
      <c r="H171" s="87">
        <v>41835</v>
      </c>
      <c r="I171" s="92">
        <v>2174.9760000000001</v>
      </c>
      <c r="J171" s="92">
        <v>2999.6327000000001</v>
      </c>
      <c r="K171" s="92">
        <v>0.148175</v>
      </c>
      <c r="L171" s="92">
        <v>0.86779499999999998</v>
      </c>
      <c r="M171" s="46">
        <f t="shared" si="4"/>
        <v>-6.0846180451653797E-2</v>
      </c>
      <c r="N171" s="46">
        <f t="shared" si="5"/>
        <v>3.7621605982468775E-2</v>
      </c>
      <c r="O171" s="49"/>
      <c r="P171" s="49"/>
    </row>
    <row r="172" spans="8:16">
      <c r="H172" s="87">
        <v>41836</v>
      </c>
      <c r="I172" s="92">
        <v>2170.8679999999999</v>
      </c>
      <c r="J172" s="92">
        <v>3021.6567</v>
      </c>
      <c r="K172" s="92">
        <v>-0.18887599999999999</v>
      </c>
      <c r="L172" s="92">
        <v>0.73422299999999996</v>
      </c>
      <c r="M172" s="46">
        <f t="shared" si="4"/>
        <v>-6.2620013308064548E-2</v>
      </c>
      <c r="N172" s="46">
        <f t="shared" si="5"/>
        <v>4.5240064819165093E-2</v>
      </c>
      <c r="O172" s="49"/>
      <c r="P172" s="49"/>
    </row>
    <row r="173" spans="8:16">
      <c r="H173" s="87">
        <v>41837</v>
      </c>
      <c r="I173" s="92">
        <v>2157.0680000000002</v>
      </c>
      <c r="J173" s="92">
        <v>2987.4504999999999</v>
      </c>
      <c r="K173" s="92">
        <v>-0.63568999999999998</v>
      </c>
      <c r="L173" s="92">
        <v>-1.1320349999999999</v>
      </c>
      <c r="M173" s="46">
        <f t="shared" si="4"/>
        <v>-6.8578848122686331E-2</v>
      </c>
      <c r="N173" s="46">
        <f t="shared" si="5"/>
        <v>3.340758540308264E-2</v>
      </c>
      <c r="O173" s="49"/>
      <c r="P173" s="49"/>
    </row>
    <row r="174" spans="8:16">
      <c r="H174" s="87">
        <v>41838</v>
      </c>
      <c r="I174" s="92">
        <v>2164.1439999999998</v>
      </c>
      <c r="J174" s="92">
        <v>3008.3393999999998</v>
      </c>
      <c r="K174" s="92">
        <v>0.328038</v>
      </c>
      <c r="L174" s="92">
        <v>0.69922200000000001</v>
      </c>
      <c r="M174" s="46">
        <f t="shared" si="4"/>
        <v>-6.552343398150795E-2</v>
      </c>
      <c r="N174" s="46">
        <f t="shared" si="5"/>
        <v>4.0633394738074591E-2</v>
      </c>
      <c r="O174" s="49"/>
      <c r="P174" s="49"/>
    </row>
    <row r="175" spans="8:16">
      <c r="H175" s="87">
        <v>41841</v>
      </c>
      <c r="I175" s="92">
        <v>2166.2950000000001</v>
      </c>
      <c r="J175" s="92">
        <v>2998.5846999999999</v>
      </c>
      <c r="K175" s="92">
        <v>9.9392999999999995E-2</v>
      </c>
      <c r="L175" s="92">
        <v>-0.32425500000000002</v>
      </c>
      <c r="M175" s="46">
        <f t="shared" si="4"/>
        <v>-6.4594632989750433E-2</v>
      </c>
      <c r="N175" s="46">
        <f t="shared" si="5"/>
        <v>3.7259085783555967E-2</v>
      </c>
      <c r="O175" s="49"/>
      <c r="P175" s="49"/>
    </row>
    <row r="176" spans="8:16">
      <c r="H176" s="87">
        <v>41842</v>
      </c>
      <c r="I176" s="92">
        <v>2192.6979999999999</v>
      </c>
      <c r="J176" s="92">
        <v>3065.0034000000001</v>
      </c>
      <c r="K176" s="92">
        <v>1.218809</v>
      </c>
      <c r="L176" s="92">
        <v>2.2150020000000001</v>
      </c>
      <c r="M176" s="46">
        <f t="shared" si="4"/>
        <v>-5.3193827510731428E-2</v>
      </c>
      <c r="N176" s="46">
        <f t="shared" si="5"/>
        <v>6.0234391447235414E-2</v>
      </c>
      <c r="O176" s="49"/>
      <c r="P176" s="49"/>
    </row>
    <row r="177" spans="8:16">
      <c r="H177" s="87">
        <v>41843</v>
      </c>
      <c r="I177" s="92">
        <v>2197.8330000000001</v>
      </c>
      <c r="J177" s="92">
        <v>3068.4857999999999</v>
      </c>
      <c r="K177" s="92">
        <v>0.23418600000000001</v>
      </c>
      <c r="L177" s="92">
        <v>0.113618</v>
      </c>
      <c r="M177" s="46">
        <f t="shared" si="4"/>
        <v>-5.0976536440218045E-2</v>
      </c>
      <c r="N177" s="46">
        <f t="shared" si="5"/>
        <v>6.1439010092935842E-2</v>
      </c>
      <c r="O177" s="49"/>
      <c r="P177" s="49"/>
    </row>
    <row r="178" spans="8:16">
      <c r="H178" s="87">
        <v>41844</v>
      </c>
      <c r="I178" s="92">
        <v>2237.0149999999999</v>
      </c>
      <c r="J178" s="92">
        <v>3074.3672000000001</v>
      </c>
      <c r="K178" s="92">
        <v>1.782756</v>
      </c>
      <c r="L178" s="92">
        <v>0.19167100000000001</v>
      </c>
      <c r="M178" s="46">
        <f t="shared" si="4"/>
        <v>-3.4057763562934218E-2</v>
      </c>
      <c r="N178" s="46">
        <f t="shared" si="5"/>
        <v>6.3473481751224359E-2</v>
      </c>
      <c r="O178" s="49"/>
      <c r="P178" s="49"/>
    </row>
    <row r="179" spans="8:16">
      <c r="H179" s="87">
        <v>41845</v>
      </c>
      <c r="I179" s="92">
        <v>2260.4540000000002</v>
      </c>
      <c r="J179" s="92">
        <v>3086.7537000000002</v>
      </c>
      <c r="K179" s="92">
        <v>1.0477799999999999</v>
      </c>
      <c r="L179" s="92">
        <v>0.40289599999999998</v>
      </c>
      <c r="M179" s="46">
        <f t="shared" si="4"/>
        <v>-2.3936812170186061E-2</v>
      </c>
      <c r="N179" s="46">
        <f t="shared" si="5"/>
        <v>6.7758173014425438E-2</v>
      </c>
      <c r="O179" s="49"/>
      <c r="P179" s="49"/>
    </row>
    <row r="180" spans="8:16">
      <c r="H180" s="87">
        <v>41848</v>
      </c>
      <c r="I180" s="92">
        <v>2323.8969999999999</v>
      </c>
      <c r="J180" s="92">
        <v>3146.6318999999999</v>
      </c>
      <c r="K180" s="92">
        <v>2.8066490000000002</v>
      </c>
      <c r="L180" s="92">
        <v>1.9398439999999999</v>
      </c>
      <c r="M180" s="46">
        <f t="shared" si="4"/>
        <v>3.4578513909775399E-3</v>
      </c>
      <c r="N180" s="46">
        <f t="shared" si="5"/>
        <v>8.8471013638992346E-2</v>
      </c>
      <c r="O180" s="49"/>
      <c r="P180" s="49"/>
    </row>
    <row r="181" spans="8:16">
      <c r="H181" s="87">
        <v>41849</v>
      </c>
      <c r="I181" s="92">
        <v>2331.3690000000001</v>
      </c>
      <c r="J181" s="92">
        <v>3157.6424000000002</v>
      </c>
      <c r="K181" s="92">
        <v>0.32152900000000001</v>
      </c>
      <c r="L181" s="92">
        <v>0.349914</v>
      </c>
      <c r="M181" s="46">
        <f t="shared" si="4"/>
        <v>6.6842581833586046E-3</v>
      </c>
      <c r="N181" s="46">
        <f t="shared" si="5"/>
        <v>9.2279724183010003E-2</v>
      </c>
      <c r="O181" s="49"/>
      <c r="P181" s="49"/>
    </row>
    <row r="182" spans="8:16">
      <c r="H182" s="87">
        <v>41850</v>
      </c>
      <c r="I182" s="92">
        <v>2322.011</v>
      </c>
      <c r="J182" s="92">
        <v>3156.3775000000001</v>
      </c>
      <c r="K182" s="92">
        <v>-0.401395</v>
      </c>
      <c r="L182" s="92">
        <v>-4.0058000000000003E-2</v>
      </c>
      <c r="M182" s="46">
        <f t="shared" si="4"/>
        <v>2.6434772996459799E-3</v>
      </c>
      <c r="N182" s="46">
        <f t="shared" si="5"/>
        <v>9.1842174755905948E-2</v>
      </c>
      <c r="O182" s="49"/>
      <c r="P182" s="49"/>
    </row>
    <row r="183" spans="8:16">
      <c r="H183" s="87">
        <v>41851</v>
      </c>
      <c r="I183" s="92">
        <v>2350.2510000000002</v>
      </c>
      <c r="J183" s="92">
        <v>3204.3427000000001</v>
      </c>
      <c r="K183" s="92">
        <v>1.2161869999999999</v>
      </c>
      <c r="L183" s="92">
        <v>1.519628</v>
      </c>
      <c r="M183" s="46">
        <f t="shared" si="4"/>
        <v>1.4837498688408779E-2</v>
      </c>
      <c r="N183" s="46">
        <f t="shared" si="5"/>
        <v>0.1084341154476014</v>
      </c>
      <c r="O183" s="49"/>
      <c r="P183" s="49"/>
    </row>
    <row r="184" spans="8:16">
      <c r="H184" s="87">
        <v>41852</v>
      </c>
      <c r="I184" s="92">
        <v>2329.402</v>
      </c>
      <c r="J184" s="92">
        <v>3206.5828000000001</v>
      </c>
      <c r="K184" s="92">
        <v>-0.88709700000000002</v>
      </c>
      <c r="L184" s="92">
        <v>6.9907999999999998E-2</v>
      </c>
      <c r="M184" s="46">
        <f t="shared" si="4"/>
        <v>5.8349083224626952E-3</v>
      </c>
      <c r="N184" s="46">
        <f t="shared" si="5"/>
        <v>0.10920900237277786</v>
      </c>
      <c r="O184" s="49"/>
      <c r="P184" s="49"/>
    </row>
    <row r="185" spans="8:16">
      <c r="H185" s="87">
        <v>41855</v>
      </c>
      <c r="I185" s="92">
        <v>2375.62</v>
      </c>
      <c r="J185" s="92">
        <v>3262.8436999999999</v>
      </c>
      <c r="K185" s="92">
        <v>1.9841139999999999</v>
      </c>
      <c r="L185" s="92">
        <v>1.7545440000000001</v>
      </c>
      <c r="M185" s="46">
        <f t="shared" si="4"/>
        <v>2.5791823355955312E-2</v>
      </c>
      <c r="N185" s="46">
        <f t="shared" si="5"/>
        <v>0.12867056025352053</v>
      </c>
      <c r="O185" s="49"/>
      <c r="P185" s="49"/>
    </row>
    <row r="186" spans="8:16">
      <c r="H186" s="87">
        <v>41856</v>
      </c>
      <c r="I186" s="92">
        <v>2369.3530000000001</v>
      </c>
      <c r="J186" s="92">
        <v>3279.0998</v>
      </c>
      <c r="K186" s="92">
        <v>-0.26380500000000001</v>
      </c>
      <c r="L186" s="92">
        <v>0.49821900000000002</v>
      </c>
      <c r="M186" s="46">
        <f t="shared" si="4"/>
        <v>2.3085735110793371E-2</v>
      </c>
      <c r="N186" s="46">
        <f t="shared" si="5"/>
        <v>0.13429380892293663</v>
      </c>
      <c r="O186" s="49"/>
      <c r="P186" s="49"/>
    </row>
    <row r="187" spans="8:16">
      <c r="H187" s="87">
        <v>41857</v>
      </c>
      <c r="I187" s="92">
        <v>2363.221</v>
      </c>
      <c r="J187" s="92">
        <v>3271.4094</v>
      </c>
      <c r="K187" s="92">
        <v>-0.25880500000000001</v>
      </c>
      <c r="L187" s="92">
        <v>-0.23452799999999999</v>
      </c>
      <c r="M187" s="46">
        <f t="shared" si="4"/>
        <v>2.0437939814904826E-2</v>
      </c>
      <c r="N187" s="46">
        <f t="shared" si="5"/>
        <v>0.13163357482205895</v>
      </c>
      <c r="O187" s="49"/>
      <c r="P187" s="49"/>
    </row>
    <row r="188" spans="8:16">
      <c r="H188" s="87">
        <v>41858</v>
      </c>
      <c r="I188" s="92">
        <v>2327.4569999999999</v>
      </c>
      <c r="J188" s="92">
        <v>3216.5432000000001</v>
      </c>
      <c r="K188" s="92">
        <v>-1.513358</v>
      </c>
      <c r="L188" s="92">
        <v>-1.6771430000000001</v>
      </c>
      <c r="M188" s="46">
        <f t="shared" si="4"/>
        <v>4.9950580533004718E-3</v>
      </c>
      <c r="N188" s="46">
        <f t="shared" si="5"/>
        <v>0.11265446629381981</v>
      </c>
      <c r="O188" s="49"/>
      <c r="P188" s="49"/>
    </row>
    <row r="189" spans="8:16">
      <c r="H189" s="87">
        <v>41859</v>
      </c>
      <c r="I189" s="92">
        <v>2331.134</v>
      </c>
      <c r="J189" s="92">
        <v>3227.1336999999999</v>
      </c>
      <c r="K189" s="92">
        <v>0.15798400000000001</v>
      </c>
      <c r="L189" s="92">
        <v>0.32925100000000002</v>
      </c>
      <c r="M189" s="46">
        <f t="shared" si="4"/>
        <v>6.5827852716602298E-3</v>
      </c>
      <c r="N189" s="46">
        <f t="shared" si="5"/>
        <v>0.11631789202529585</v>
      </c>
      <c r="O189" s="49"/>
      <c r="P189" s="49"/>
    </row>
    <row r="190" spans="8:16">
      <c r="H190" s="87">
        <v>41862</v>
      </c>
      <c r="I190" s="92">
        <v>2365.3490000000002</v>
      </c>
      <c r="J190" s="92">
        <v>3341.5338999999999</v>
      </c>
      <c r="K190" s="92">
        <v>1.467741</v>
      </c>
      <c r="L190" s="92">
        <v>3.5449480000000002</v>
      </c>
      <c r="M190" s="46">
        <f t="shared" si="4"/>
        <v>2.135680941530449E-2</v>
      </c>
      <c r="N190" s="46">
        <f t="shared" si="5"/>
        <v>0.15589077681506214</v>
      </c>
      <c r="O190" s="49"/>
      <c r="P190" s="49"/>
    </row>
    <row r="191" spans="8:16">
      <c r="H191" s="87">
        <v>41863</v>
      </c>
      <c r="I191" s="92">
        <v>2357.0520000000001</v>
      </c>
      <c r="J191" s="92">
        <v>3366.7109999999998</v>
      </c>
      <c r="K191" s="92">
        <v>-0.350773</v>
      </c>
      <c r="L191" s="92">
        <v>0.75345899999999999</v>
      </c>
      <c r="M191" s="46">
        <f t="shared" si="4"/>
        <v>1.7774167932919083E-2</v>
      </c>
      <c r="N191" s="46">
        <f t="shared" si="5"/>
        <v>0.16459994408610212</v>
      </c>
      <c r="O191" s="49"/>
      <c r="P191" s="49"/>
    </row>
    <row r="192" spans="8:16">
      <c r="H192" s="87">
        <v>41864</v>
      </c>
      <c r="I192" s="92">
        <v>2358.9009999999998</v>
      </c>
      <c r="J192" s="92">
        <v>3357.6790999999998</v>
      </c>
      <c r="K192" s="92">
        <v>7.8445000000000001E-2</v>
      </c>
      <c r="L192" s="92">
        <v>-0.26827099999999998</v>
      </c>
      <c r="M192" s="46">
        <f t="shared" si="4"/>
        <v>1.8572565438153443E-2</v>
      </c>
      <c r="N192" s="46">
        <f t="shared" si="5"/>
        <v>0.16147566337564268</v>
      </c>
      <c r="O192" s="49"/>
      <c r="P192" s="49"/>
    </row>
    <row r="193" spans="8:16">
      <c r="H193" s="87">
        <v>41865</v>
      </c>
      <c r="I193" s="92">
        <v>2335.9450000000002</v>
      </c>
      <c r="J193" s="92">
        <v>3328.5601999999999</v>
      </c>
      <c r="K193" s="92">
        <v>-0.97316499999999995</v>
      </c>
      <c r="L193" s="92">
        <v>-0.86723300000000003</v>
      </c>
      <c r="M193" s="46">
        <f t="shared" si="4"/>
        <v>8.6601732639173257E-3</v>
      </c>
      <c r="N193" s="46">
        <f t="shared" si="5"/>
        <v>0.15140296354727956</v>
      </c>
      <c r="O193" s="49"/>
      <c r="P193" s="49"/>
    </row>
    <row r="194" spans="8:16">
      <c r="H194" s="87">
        <v>41866</v>
      </c>
      <c r="I194" s="92">
        <v>2360.6350000000002</v>
      </c>
      <c r="J194" s="92">
        <v>3372.4913999999999</v>
      </c>
      <c r="K194" s="92">
        <v>1.0569599999999999</v>
      </c>
      <c r="L194" s="92">
        <v>1.3198259999999999</v>
      </c>
      <c r="M194" s="46">
        <f t="shared" si="4"/>
        <v>1.9321305986599535E-2</v>
      </c>
      <c r="N194" s="46">
        <f t="shared" si="5"/>
        <v>0.16659947820613663</v>
      </c>
      <c r="O194" s="49"/>
      <c r="P194" s="49"/>
    </row>
    <row r="195" spans="8:16">
      <c r="H195" s="87">
        <v>41869</v>
      </c>
      <c r="I195" s="92">
        <v>2374.5619999999999</v>
      </c>
      <c r="J195" s="92">
        <v>3392.0275000000001</v>
      </c>
      <c r="K195" s="92">
        <v>0.58996800000000005</v>
      </c>
      <c r="L195" s="92">
        <v>0.57927799999999996</v>
      </c>
      <c r="M195" s="46">
        <f t="shared" si="4"/>
        <v>2.533497935350093E-2</v>
      </c>
      <c r="N195" s="46">
        <f t="shared" si="5"/>
        <v>0.1733573320782571</v>
      </c>
      <c r="O195" s="49"/>
      <c r="P195" s="49"/>
    </row>
    <row r="196" spans="8:16">
      <c r="H196" s="87">
        <v>41870</v>
      </c>
      <c r="I196" s="92">
        <v>2374.768</v>
      </c>
      <c r="J196" s="92">
        <v>3426.9540999999999</v>
      </c>
      <c r="K196" s="92">
        <v>8.6750000000000004E-3</v>
      </c>
      <c r="L196" s="92">
        <v>1.0296670000000001</v>
      </c>
      <c r="M196" s="46">
        <f t="shared" si="4"/>
        <v>2.5423930076096113E-2</v>
      </c>
      <c r="N196" s="46">
        <f t="shared" si="5"/>
        <v>0.18543900953947001</v>
      </c>
      <c r="O196" s="49"/>
      <c r="P196" s="49"/>
    </row>
    <row r="197" spans="8:16">
      <c r="H197" s="87">
        <v>41871</v>
      </c>
      <c r="I197" s="92">
        <v>2366.14</v>
      </c>
      <c r="J197" s="92">
        <v>3431.3796000000002</v>
      </c>
      <c r="K197" s="92">
        <v>-0.36331999999999998</v>
      </c>
      <c r="L197" s="92">
        <v>0.129138</v>
      </c>
      <c r="M197" s="46">
        <f t="shared" si="4"/>
        <v>2.1698362918084468E-2</v>
      </c>
      <c r="N197" s="46">
        <f t="shared" si="5"/>
        <v>0.18696986177257036</v>
      </c>
      <c r="O197" s="49"/>
      <c r="P197" s="49"/>
    </row>
    <row r="198" spans="8:16">
      <c r="H198" s="87">
        <v>41872</v>
      </c>
      <c r="I198" s="92">
        <v>2354.2440000000001</v>
      </c>
      <c r="J198" s="92">
        <v>3415.4178000000002</v>
      </c>
      <c r="K198" s="92">
        <v>-0.50275999999999998</v>
      </c>
      <c r="L198" s="92">
        <v>-0.46517199999999997</v>
      </c>
      <c r="M198" s="46">
        <f t="shared" ref="M198:M245" si="6">I198/$I$5-1</f>
        <v>1.6561674588030817E-2</v>
      </c>
      <c r="N198" s="46">
        <f t="shared" ref="N198:N245" si="7">J198/$J$5-1</f>
        <v>0.1814484162467993</v>
      </c>
      <c r="O198" s="49"/>
      <c r="P198" s="49"/>
    </row>
    <row r="199" spans="8:16">
      <c r="H199" s="87">
        <v>41873</v>
      </c>
      <c r="I199" s="92">
        <v>2365.364</v>
      </c>
      <c r="J199" s="92">
        <v>3421.3391999999999</v>
      </c>
      <c r="K199" s="92">
        <v>0.47233799999999998</v>
      </c>
      <c r="L199" s="92">
        <v>0.173373</v>
      </c>
      <c r="M199" s="46">
        <f t="shared" si="6"/>
        <v>2.1363286409668225E-2</v>
      </c>
      <c r="N199" s="46">
        <f t="shared" si="7"/>
        <v>0.1834967245539012</v>
      </c>
      <c r="O199" s="49"/>
      <c r="P199" s="49"/>
    </row>
    <row r="200" spans="8:16">
      <c r="H200" s="87">
        <v>41876</v>
      </c>
      <c r="I200" s="92">
        <v>2342.8629999999998</v>
      </c>
      <c r="J200" s="92">
        <v>3403.7977000000001</v>
      </c>
      <c r="K200" s="92">
        <v>-0.95126999999999995</v>
      </c>
      <c r="L200" s="92">
        <v>-0.51270899999999997</v>
      </c>
      <c r="M200" s="46">
        <f t="shared" si="6"/>
        <v>1.1647363064464455E-2</v>
      </c>
      <c r="N200" s="46">
        <f t="shared" si="7"/>
        <v>0.17742883517486452</v>
      </c>
      <c r="O200" s="49"/>
      <c r="P200" s="49"/>
    </row>
    <row r="201" spans="8:16">
      <c r="H201" s="87">
        <v>41877</v>
      </c>
      <c r="I201" s="92">
        <v>2324.0920000000001</v>
      </c>
      <c r="J201" s="92">
        <v>3331.4944999999998</v>
      </c>
      <c r="K201" s="92">
        <v>-0.80119899999999999</v>
      </c>
      <c r="L201" s="92">
        <v>-2.1241919999999999</v>
      </c>
      <c r="M201" s="46">
        <f t="shared" si="6"/>
        <v>3.5420523177061014E-3</v>
      </c>
      <c r="N201" s="46">
        <f t="shared" si="7"/>
        <v>0.15241798551261354</v>
      </c>
      <c r="O201" s="49"/>
      <c r="P201" s="49"/>
    </row>
    <row r="202" spans="8:16">
      <c r="H202" s="87">
        <v>41878</v>
      </c>
      <c r="I202" s="92">
        <v>2327.5949999999998</v>
      </c>
      <c r="J202" s="92">
        <v>3354.1729</v>
      </c>
      <c r="K202" s="92">
        <v>0.150726</v>
      </c>
      <c r="L202" s="92">
        <v>0.680728</v>
      </c>
      <c r="M202" s="46">
        <f t="shared" si="6"/>
        <v>5.0546464014464831E-3</v>
      </c>
      <c r="N202" s="46">
        <f t="shared" si="7"/>
        <v>0.16026281192389824</v>
      </c>
      <c r="O202" s="49"/>
      <c r="P202" s="49"/>
    </row>
    <row r="203" spans="8:16">
      <c r="H203" s="87">
        <v>41879</v>
      </c>
      <c r="I203" s="92">
        <v>2311.2779999999998</v>
      </c>
      <c r="J203" s="92">
        <v>3322.4139</v>
      </c>
      <c r="K203" s="92">
        <v>-0.70102399999999998</v>
      </c>
      <c r="L203" s="92">
        <v>-0.94684999999999997</v>
      </c>
      <c r="M203" s="46">
        <f t="shared" si="6"/>
        <v>-1.9910280674074743E-3</v>
      </c>
      <c r="N203" s="46">
        <f t="shared" si="7"/>
        <v>0.14927685868222396</v>
      </c>
      <c r="O203" s="49"/>
      <c r="P203" s="49"/>
    </row>
    <row r="204" spans="8:16">
      <c r="H204" s="87">
        <v>41880</v>
      </c>
      <c r="I204" s="92">
        <v>2338.2869999999998</v>
      </c>
      <c r="J204" s="92">
        <v>3350.5853000000002</v>
      </c>
      <c r="K204" s="92">
        <v>1.168574</v>
      </c>
      <c r="L204" s="92">
        <v>0.84792000000000001</v>
      </c>
      <c r="M204" s="46">
        <f t="shared" si="6"/>
        <v>9.6714479839057343E-3</v>
      </c>
      <c r="N204" s="46">
        <f t="shared" si="7"/>
        <v>0.15902180289181822</v>
      </c>
      <c r="O204" s="49"/>
      <c r="P204" s="49"/>
    </row>
    <row r="205" spans="8:16">
      <c r="H205" s="87">
        <v>41883</v>
      </c>
      <c r="I205" s="92">
        <v>2355.317</v>
      </c>
      <c r="J205" s="92">
        <v>3390.9814000000001</v>
      </c>
      <c r="K205" s="92">
        <v>0.72831100000000004</v>
      </c>
      <c r="L205" s="92">
        <v>1.205643</v>
      </c>
      <c r="M205" s="46">
        <f t="shared" si="6"/>
        <v>1.7024995584848712E-2</v>
      </c>
      <c r="N205" s="46">
        <f t="shared" si="7"/>
        <v>0.17299546912016295</v>
      </c>
      <c r="O205" s="49"/>
      <c r="P205" s="49"/>
    </row>
    <row r="206" spans="8:16">
      <c r="H206" s="87">
        <v>41884</v>
      </c>
      <c r="I206" s="92">
        <v>2386.46</v>
      </c>
      <c r="J206" s="92">
        <v>3435.6995999999999</v>
      </c>
      <c r="K206" s="92">
        <v>1.3222419999999999</v>
      </c>
      <c r="L206" s="92">
        <v>1.3187390000000001</v>
      </c>
      <c r="M206" s="46">
        <f t="shared" si="6"/>
        <v>3.0472531282803139E-2</v>
      </c>
      <c r="N206" s="46">
        <f t="shared" si="7"/>
        <v>0.18846421984442485</v>
      </c>
      <c r="O206" s="49"/>
      <c r="P206" s="49"/>
    </row>
    <row r="207" spans="8:16">
      <c r="H207" s="87">
        <v>41885</v>
      </c>
      <c r="I207" s="92">
        <v>2408.8380000000002</v>
      </c>
      <c r="J207" s="92">
        <v>3461.2089999999998</v>
      </c>
      <c r="K207" s="92">
        <v>0.93770699999999996</v>
      </c>
      <c r="L207" s="92">
        <v>0.74248099999999995</v>
      </c>
      <c r="M207" s="46">
        <f t="shared" si="6"/>
        <v>4.0135343274224411E-2</v>
      </c>
      <c r="N207" s="46">
        <f t="shared" si="7"/>
        <v>0.1972883350754826</v>
      </c>
      <c r="O207" s="49"/>
      <c r="P207" s="49"/>
    </row>
    <row r="208" spans="8:16">
      <c r="H208" s="87">
        <v>41886</v>
      </c>
      <c r="I208" s="92">
        <v>2426.2240000000002</v>
      </c>
      <c r="J208" s="92">
        <v>3484.7757999999999</v>
      </c>
      <c r="K208" s="92">
        <v>0.72175900000000004</v>
      </c>
      <c r="L208" s="92">
        <v>0.68088300000000002</v>
      </c>
      <c r="M208" s="46">
        <f t="shared" si="6"/>
        <v>4.7642611541399482E-2</v>
      </c>
      <c r="N208" s="46">
        <f t="shared" si="7"/>
        <v>0.20544047345691441</v>
      </c>
      <c r="O208" s="49"/>
      <c r="P208" s="49"/>
    </row>
    <row r="209" spans="8:16">
      <c r="H209" s="87">
        <v>41887</v>
      </c>
      <c r="I209" s="92">
        <v>2449.259</v>
      </c>
      <c r="J209" s="92">
        <v>3480.8597</v>
      </c>
      <c r="K209" s="92">
        <v>0.94941799999999998</v>
      </c>
      <c r="L209" s="92">
        <v>-0.112377</v>
      </c>
      <c r="M209" s="46">
        <f t="shared" si="6"/>
        <v>5.7589115885951392E-2</v>
      </c>
      <c r="N209" s="46">
        <f t="shared" si="7"/>
        <v>0.20408583094645372</v>
      </c>
      <c r="O209" s="49"/>
      <c r="P209" s="49"/>
    </row>
    <row r="210" spans="8:16">
      <c r="H210" s="87">
        <v>41891</v>
      </c>
      <c r="I210" s="92">
        <v>2445.2240000000002</v>
      </c>
      <c r="J210" s="92">
        <v>3484.2049000000002</v>
      </c>
      <c r="K210" s="92">
        <v>-0.164744</v>
      </c>
      <c r="L210" s="92">
        <v>9.6102999999999994E-2</v>
      </c>
      <c r="M210" s="46">
        <f t="shared" si="6"/>
        <v>5.5846804402110761E-2</v>
      </c>
      <c r="N210" s="46">
        <f t="shared" si="7"/>
        <v>0.20524298988672429</v>
      </c>
      <c r="O210" s="49"/>
      <c r="P210" s="49"/>
    </row>
    <row r="211" spans="8:16">
      <c r="H211" s="87">
        <v>41892</v>
      </c>
      <c r="I211" s="92">
        <v>2432.433</v>
      </c>
      <c r="J211" s="92">
        <v>3521.1954999999998</v>
      </c>
      <c r="K211" s="92">
        <v>-0.52310100000000004</v>
      </c>
      <c r="L211" s="92">
        <v>1.0616650000000001</v>
      </c>
      <c r="M211" s="46">
        <f t="shared" si="6"/>
        <v>5.0323655408355039E-2</v>
      </c>
      <c r="N211" s="46">
        <f t="shared" si="7"/>
        <v>0.21803863842671212</v>
      </c>
      <c r="O211" s="49"/>
      <c r="P211" s="49"/>
    </row>
    <row r="212" spans="8:16">
      <c r="H212" s="87">
        <v>41893</v>
      </c>
      <c r="I212" s="92">
        <v>2423.4540000000002</v>
      </c>
      <c r="J212" s="92">
        <v>3547.1633000000002</v>
      </c>
      <c r="K212" s="92">
        <v>-0.36913699999999999</v>
      </c>
      <c r="L212" s="92">
        <v>0.73747099999999999</v>
      </c>
      <c r="M212" s="46">
        <f t="shared" si="6"/>
        <v>4.6446526582232694E-2</v>
      </c>
      <c r="N212" s="46">
        <f t="shared" si="7"/>
        <v>0.22702132165317246</v>
      </c>
      <c r="O212" s="49"/>
      <c r="P212" s="49"/>
    </row>
    <row r="213" spans="8:16">
      <c r="H213" s="87">
        <v>41894</v>
      </c>
      <c r="I213" s="92">
        <v>2438.3580000000002</v>
      </c>
      <c r="J213" s="92">
        <v>3573.3355999999999</v>
      </c>
      <c r="K213" s="92">
        <v>0.61499000000000004</v>
      </c>
      <c r="L213" s="92">
        <v>0.73783699999999997</v>
      </c>
      <c r="M213" s="46">
        <f t="shared" si="6"/>
        <v>5.2882068182024344E-2</v>
      </c>
      <c r="N213" s="46">
        <f t="shared" si="7"/>
        <v>0.23607474474669132</v>
      </c>
      <c r="O213" s="49"/>
      <c r="P213" s="49"/>
    </row>
    <row r="214" spans="8:16">
      <c r="H214" s="87">
        <v>41897</v>
      </c>
      <c r="I214" s="92">
        <v>2437.1889999999999</v>
      </c>
      <c r="J214" s="92">
        <v>3630.7963</v>
      </c>
      <c r="K214" s="92">
        <v>-4.7941999999999999E-2</v>
      </c>
      <c r="L214" s="92">
        <v>1.6080410000000001</v>
      </c>
      <c r="M214" s="46">
        <f t="shared" si="6"/>
        <v>5.2377294421278364E-2</v>
      </c>
      <c r="N214" s="46">
        <f t="shared" si="7"/>
        <v>0.25595133290859429</v>
      </c>
      <c r="O214" s="49"/>
      <c r="P214" s="49"/>
    </row>
    <row r="215" spans="8:16">
      <c r="H215" s="87">
        <v>41898</v>
      </c>
      <c r="I215" s="92">
        <v>2388.7649999999999</v>
      </c>
      <c r="J215" s="92">
        <v>3517.5214999999998</v>
      </c>
      <c r="K215" s="92">
        <v>-1.9868790000000001</v>
      </c>
      <c r="L215" s="92">
        <v>-3.119834</v>
      </c>
      <c r="M215" s="46">
        <f t="shared" si="6"/>
        <v>3.1467829416694792E-2</v>
      </c>
      <c r="N215" s="46">
        <f t="shared" si="7"/>
        <v>0.21676774223319506</v>
      </c>
      <c r="O215" s="49"/>
      <c r="P215" s="49"/>
    </row>
    <row r="216" spans="8:16">
      <c r="H216" s="87">
        <v>41899</v>
      </c>
      <c r="I216" s="92">
        <v>2401.326</v>
      </c>
      <c r="J216" s="92">
        <v>3576.9103</v>
      </c>
      <c r="K216" s="92">
        <v>0.525837</v>
      </c>
      <c r="L216" s="92">
        <v>1.6883710000000001</v>
      </c>
      <c r="M216" s="46">
        <f t="shared" si="6"/>
        <v>3.6891664496873533E-2</v>
      </c>
      <c r="N216" s="46">
        <f t="shared" si="7"/>
        <v>0.23731129145952923</v>
      </c>
      <c r="O216" s="49"/>
      <c r="P216" s="49"/>
    </row>
    <row r="217" spans="8:16">
      <c r="H217" s="87">
        <v>41900</v>
      </c>
      <c r="I217" s="92">
        <v>2408.6640000000002</v>
      </c>
      <c r="J217" s="92">
        <v>3625.8654999999999</v>
      </c>
      <c r="K217" s="92">
        <v>0.30558099999999999</v>
      </c>
      <c r="L217" s="92">
        <v>1.3686449999999999</v>
      </c>
      <c r="M217" s="46">
        <f t="shared" si="6"/>
        <v>4.0060210139605257E-2</v>
      </c>
      <c r="N217" s="46">
        <f t="shared" si="7"/>
        <v>0.25424568920935786</v>
      </c>
      <c r="O217" s="49"/>
      <c r="P217" s="49"/>
    </row>
    <row r="218" spans="8:16">
      <c r="H218" s="87">
        <v>41901</v>
      </c>
      <c r="I218" s="92">
        <v>2425.2109999999998</v>
      </c>
      <c r="J218" s="92">
        <v>3677.5708</v>
      </c>
      <c r="K218" s="92">
        <v>0.68697799999999998</v>
      </c>
      <c r="L218" s="92">
        <v>1.426013</v>
      </c>
      <c r="M218" s="46">
        <f t="shared" si="6"/>
        <v>4.7205198522036085E-2</v>
      </c>
      <c r="N218" s="46">
        <f t="shared" si="7"/>
        <v>0.2721313911567349</v>
      </c>
      <c r="O218" s="49"/>
      <c r="P218" s="49"/>
    </row>
    <row r="219" spans="8:16">
      <c r="H219" s="87">
        <v>41904</v>
      </c>
      <c r="I219" s="92">
        <v>2378.92</v>
      </c>
      <c r="J219" s="92">
        <v>3613.0907000000002</v>
      </c>
      <c r="K219" s="92">
        <v>-1.908741</v>
      </c>
      <c r="L219" s="92">
        <v>-1.7533339999999999</v>
      </c>
      <c r="M219" s="46">
        <f t="shared" si="6"/>
        <v>2.721676211597357E-2</v>
      </c>
      <c r="N219" s="46">
        <f t="shared" si="7"/>
        <v>0.24982667867780028</v>
      </c>
      <c r="O219" s="49"/>
      <c r="P219" s="49"/>
    </row>
    <row r="220" spans="8:16">
      <c r="H220" s="87">
        <v>41905</v>
      </c>
      <c r="I220" s="92">
        <v>2399.462</v>
      </c>
      <c r="J220" s="92">
        <v>3665.4191999999998</v>
      </c>
      <c r="K220" s="92">
        <v>0.86350099999999996</v>
      </c>
      <c r="L220" s="92">
        <v>1.4483029999999999</v>
      </c>
      <c r="M220" s="46">
        <f t="shared" si="6"/>
        <v>3.6086789997275215E-2</v>
      </c>
      <c r="N220" s="46">
        <f t="shared" si="7"/>
        <v>0.26792795561369087</v>
      </c>
      <c r="O220" s="49"/>
      <c r="P220" s="49"/>
    </row>
    <row r="221" spans="8:16">
      <c r="H221" s="87">
        <v>41906</v>
      </c>
      <c r="I221" s="92">
        <v>2441.864</v>
      </c>
      <c r="J221" s="92">
        <v>3710.0009</v>
      </c>
      <c r="K221" s="92">
        <v>1.7671460000000001</v>
      </c>
      <c r="L221" s="92">
        <v>1.216278</v>
      </c>
      <c r="M221" s="46">
        <f t="shared" si="6"/>
        <v>5.4395957664637562E-2</v>
      </c>
      <c r="N221" s="46">
        <f t="shared" si="7"/>
        <v>0.28334948877387722</v>
      </c>
      <c r="O221" s="49"/>
      <c r="P221" s="49"/>
    </row>
    <row r="222" spans="8:16">
      <c r="H222" s="87">
        <v>41907</v>
      </c>
      <c r="I222" s="92">
        <v>2436.9650000000001</v>
      </c>
      <c r="J222" s="92">
        <v>3711.7482</v>
      </c>
      <c r="K222" s="92">
        <v>-0.200625</v>
      </c>
      <c r="L222" s="92">
        <v>4.7097E-2</v>
      </c>
      <c r="M222" s="46">
        <f t="shared" si="6"/>
        <v>5.2280571305446832E-2</v>
      </c>
      <c r="N222" s="46">
        <f t="shared" si="7"/>
        <v>0.28395390818567146</v>
      </c>
      <c r="O222" s="49"/>
      <c r="P222" s="49"/>
    </row>
    <row r="223" spans="8:16">
      <c r="H223" s="87">
        <v>41908</v>
      </c>
      <c r="I223" s="92">
        <v>2437.201</v>
      </c>
      <c r="J223" s="92">
        <v>3821.3105</v>
      </c>
      <c r="K223" s="92">
        <v>9.6839999999999999E-3</v>
      </c>
      <c r="L223" s="92">
        <v>2.9517709999999999</v>
      </c>
      <c r="M223" s="46">
        <f t="shared" si="6"/>
        <v>5.2382476016769264E-2</v>
      </c>
      <c r="N223" s="46">
        <f t="shared" si="7"/>
        <v>0.32185328489307086</v>
      </c>
      <c r="O223" s="49"/>
      <c r="P223" s="49"/>
    </row>
    <row r="224" spans="8:16">
      <c r="H224" s="87">
        <v>41911</v>
      </c>
      <c r="I224" s="92">
        <v>2447.799</v>
      </c>
      <c r="J224" s="92">
        <v>3876.5144</v>
      </c>
      <c r="K224" s="92">
        <v>0.43484299999999998</v>
      </c>
      <c r="L224" s="92">
        <v>1.4446330000000001</v>
      </c>
      <c r="M224" s="46">
        <f t="shared" si="6"/>
        <v>5.6958688434549209E-2</v>
      </c>
      <c r="N224" s="46">
        <f t="shared" si="7"/>
        <v>0.3409492093289177</v>
      </c>
      <c r="O224" s="49"/>
      <c r="P224" s="49"/>
    </row>
    <row r="225" spans="8:16">
      <c r="H225" s="87">
        <v>41912</v>
      </c>
      <c r="I225" s="92">
        <v>2450.9879999999998</v>
      </c>
      <c r="J225" s="92">
        <v>3847.5925000000002</v>
      </c>
      <c r="K225" s="92">
        <v>0.13028000000000001</v>
      </c>
      <c r="L225" s="92">
        <v>-0.74607999999999997</v>
      </c>
      <c r="M225" s="46">
        <f t="shared" si="6"/>
        <v>5.8335697436275868E-2</v>
      </c>
      <c r="N225" s="46">
        <f t="shared" si="7"/>
        <v>0.33094465499596093</v>
      </c>
      <c r="O225" s="49"/>
      <c r="P225" s="49"/>
    </row>
    <row r="226" spans="8:16">
      <c r="H226" s="87">
        <v>41920</v>
      </c>
      <c r="I226" s="92">
        <v>2478.3829999999998</v>
      </c>
      <c r="J226" s="92">
        <v>3914.2073</v>
      </c>
      <c r="K226" s="92">
        <v>1.117713</v>
      </c>
      <c r="L226" s="92">
        <v>1.7313369999999999</v>
      </c>
      <c r="M226" s="46">
        <f t="shared" si="6"/>
        <v>7.0164848142548975E-2</v>
      </c>
      <c r="N226" s="46">
        <f t="shared" si="7"/>
        <v>0.35398779483044818</v>
      </c>
      <c r="O226" s="49"/>
      <c r="P226" s="49"/>
    </row>
    <row r="227" spans="8:16">
      <c r="H227" s="87">
        <v>41921</v>
      </c>
      <c r="I227" s="92">
        <v>2481.9549999999999</v>
      </c>
      <c r="J227" s="92">
        <v>3935.9598000000001</v>
      </c>
      <c r="K227" s="92">
        <v>0.144126</v>
      </c>
      <c r="L227" s="92">
        <v>0.555732</v>
      </c>
      <c r="M227" s="46">
        <f t="shared" si="6"/>
        <v>7.1707236400362806E-2</v>
      </c>
      <c r="N227" s="46">
        <f t="shared" si="7"/>
        <v>0.36151233741332289</v>
      </c>
      <c r="O227" s="49"/>
      <c r="P227" s="49"/>
    </row>
    <row r="228" spans="8:16">
      <c r="H228" s="87">
        <v>41922</v>
      </c>
      <c r="I228" s="92">
        <v>2466.7890000000002</v>
      </c>
      <c r="J228" s="92">
        <v>3888.7121999999999</v>
      </c>
      <c r="K228" s="92">
        <v>-0.61105100000000001</v>
      </c>
      <c r="L228" s="92">
        <v>-1.2004090000000001</v>
      </c>
      <c r="M228" s="46">
        <f t="shared" si="6"/>
        <v>6.5158563299018146E-2</v>
      </c>
      <c r="N228" s="46">
        <f t="shared" si="7"/>
        <v>0.34516862620134114</v>
      </c>
      <c r="O228" s="49"/>
      <c r="P228" s="49"/>
    </row>
    <row r="229" spans="8:16">
      <c r="H229" s="87">
        <v>41925</v>
      </c>
      <c r="I229" s="92">
        <v>2454.9459999999999</v>
      </c>
      <c r="J229" s="92">
        <v>3850.4027999999998</v>
      </c>
      <c r="K229" s="92">
        <v>-0.48009800000000002</v>
      </c>
      <c r="L229" s="92">
        <v>-0.98514400000000002</v>
      </c>
      <c r="M229" s="46">
        <f t="shared" si="6"/>
        <v>6.0044760349049486E-2</v>
      </c>
      <c r="N229" s="46">
        <f t="shared" si="7"/>
        <v>0.33191678334997299</v>
      </c>
      <c r="O229" s="49"/>
      <c r="P229" s="49"/>
    </row>
    <row r="230" spans="8:16">
      <c r="H230" s="87">
        <v>41926</v>
      </c>
      <c r="I230" s="92">
        <v>2446.5619999999999</v>
      </c>
      <c r="J230" s="92">
        <v>3852.7359999999999</v>
      </c>
      <c r="K230" s="92">
        <v>-0.34151500000000001</v>
      </c>
      <c r="L230" s="92">
        <v>6.0595999999999997E-2</v>
      </c>
      <c r="M230" s="46">
        <f t="shared" si="6"/>
        <v>5.6424552299354502E-2</v>
      </c>
      <c r="N230" s="46">
        <f t="shared" si="7"/>
        <v>0.3327238750752628</v>
      </c>
      <c r="O230" s="49"/>
      <c r="P230" s="49"/>
    </row>
    <row r="231" spans="8:16">
      <c r="H231" s="87">
        <v>41927</v>
      </c>
      <c r="I231" s="92">
        <v>2463.8739999999998</v>
      </c>
      <c r="J231" s="92">
        <v>3866.8110999999999</v>
      </c>
      <c r="K231" s="92">
        <v>0.70760500000000004</v>
      </c>
      <c r="L231" s="92">
        <v>0.36532700000000001</v>
      </c>
      <c r="M231" s="46">
        <f t="shared" si="6"/>
        <v>6.3899867394335175E-2</v>
      </c>
      <c r="N231" s="46">
        <f t="shared" si="7"/>
        <v>0.33759268046812418</v>
      </c>
      <c r="O231" s="49"/>
      <c r="P231" s="49"/>
    </row>
    <row r="232" spans="8:16">
      <c r="H232" s="87">
        <v>41928</v>
      </c>
      <c r="I232" s="92">
        <v>2444.395</v>
      </c>
      <c r="J232" s="92">
        <v>3809.9573</v>
      </c>
      <c r="K232" s="92">
        <v>-0.79058399999999995</v>
      </c>
      <c r="L232" s="92">
        <v>-1.470302</v>
      </c>
      <c r="M232" s="46">
        <f t="shared" si="6"/>
        <v>5.5488842513609082E-2</v>
      </c>
      <c r="N232" s="46">
        <f t="shared" si="7"/>
        <v>0.31792602886034382</v>
      </c>
      <c r="O232" s="49"/>
      <c r="P232" s="49"/>
    </row>
    <row r="233" spans="8:16">
      <c r="H233" s="87">
        <v>41929</v>
      </c>
      <c r="I233" s="92">
        <v>2441.732</v>
      </c>
      <c r="J233" s="92">
        <v>3765.6217000000001</v>
      </c>
      <c r="K233" s="92">
        <v>-0.108943</v>
      </c>
      <c r="L233" s="92">
        <v>-1.1636770000000001</v>
      </c>
      <c r="M233" s="46">
        <f t="shared" si="6"/>
        <v>5.4338960114236778E-2</v>
      </c>
      <c r="N233" s="46">
        <f t="shared" si="7"/>
        <v>0.30258962568198244</v>
      </c>
      <c r="O233" s="49"/>
      <c r="P233" s="49"/>
    </row>
    <row r="234" spans="8:16">
      <c r="H234" s="87">
        <v>41932</v>
      </c>
      <c r="I234" s="92">
        <v>2454.7109999999998</v>
      </c>
      <c r="J234" s="92">
        <v>3826.9870000000001</v>
      </c>
      <c r="K234" s="92">
        <v>0.53154900000000005</v>
      </c>
      <c r="L234" s="92">
        <v>1.6296189999999999</v>
      </c>
      <c r="M234" s="46">
        <f t="shared" si="6"/>
        <v>5.9943287437351112E-2</v>
      </c>
      <c r="N234" s="46">
        <f t="shared" si="7"/>
        <v>0.32381687831781214</v>
      </c>
      <c r="O234" s="49"/>
      <c r="P234" s="49"/>
    </row>
    <row r="235" spans="8:16">
      <c r="H235" s="87">
        <v>41933</v>
      </c>
      <c r="I235" s="92">
        <v>2433.3910000000001</v>
      </c>
      <c r="J235" s="92">
        <v>3804.9502000000002</v>
      </c>
      <c r="K235" s="92">
        <v>-0.86853400000000003</v>
      </c>
      <c r="L235" s="92">
        <v>-0.57582599999999995</v>
      </c>
      <c r="M235" s="46">
        <f t="shared" si="6"/>
        <v>5.0737319448384666E-2</v>
      </c>
      <c r="N235" s="46">
        <f t="shared" si="7"/>
        <v>0.31619399175349572</v>
      </c>
      <c r="O235" s="49"/>
      <c r="P235" s="49"/>
    </row>
    <row r="236" spans="8:16">
      <c r="H236" s="87">
        <v>41934</v>
      </c>
      <c r="I236" s="92">
        <v>2418.6410000000001</v>
      </c>
      <c r="J236" s="92">
        <v>3744.6205</v>
      </c>
      <c r="K236" s="92">
        <v>-0.60614999999999997</v>
      </c>
      <c r="L236" s="92">
        <v>-1.585558</v>
      </c>
      <c r="M236" s="46">
        <f t="shared" si="6"/>
        <v>4.4368274990727041E-2</v>
      </c>
      <c r="N236" s="46">
        <f t="shared" si="7"/>
        <v>0.29532496995544677</v>
      </c>
      <c r="O236" s="49"/>
      <c r="P236" s="49"/>
    </row>
    <row r="237" spans="8:16">
      <c r="H237" s="87">
        <v>41935</v>
      </c>
      <c r="I237" s="92">
        <v>2395.9360000000001</v>
      </c>
      <c r="J237" s="92">
        <v>3701.7426999999998</v>
      </c>
      <c r="K237" s="92">
        <v>-0.93874999999999997</v>
      </c>
      <c r="L237" s="92">
        <v>-1.145051</v>
      </c>
      <c r="M237" s="46">
        <f t="shared" si="6"/>
        <v>3.4564264522177091E-2</v>
      </c>
      <c r="N237" s="46">
        <f t="shared" si="7"/>
        <v>0.28049284344309222</v>
      </c>
      <c r="O237" s="49"/>
      <c r="P237" s="49"/>
    </row>
    <row r="238" spans="8:16">
      <c r="H238" s="87">
        <v>41936</v>
      </c>
      <c r="I238" s="92">
        <v>2390.7060000000001</v>
      </c>
      <c r="J238" s="92">
        <v>3713.9810000000002</v>
      </c>
      <c r="K238" s="92">
        <v>-0.21828600000000001</v>
      </c>
      <c r="L238" s="92">
        <v>0.33060899999999999</v>
      </c>
      <c r="M238" s="46">
        <f t="shared" si="6"/>
        <v>3.2305952487360123E-2</v>
      </c>
      <c r="N238" s="46">
        <f t="shared" si="7"/>
        <v>0.28472626992243955</v>
      </c>
      <c r="O238" s="49"/>
      <c r="P238" s="49"/>
    </row>
    <row r="239" spans="8:16">
      <c r="H239" s="87">
        <v>41939</v>
      </c>
      <c r="I239" s="92">
        <v>2368.8319999999999</v>
      </c>
      <c r="J239" s="92">
        <v>3729.8647000000001</v>
      </c>
      <c r="K239" s="92">
        <v>-0.91496</v>
      </c>
      <c r="L239" s="92">
        <v>0.42767300000000003</v>
      </c>
      <c r="M239" s="46">
        <f t="shared" si="6"/>
        <v>2.2860767506559965E-2</v>
      </c>
      <c r="N239" s="46">
        <f t="shared" si="7"/>
        <v>0.29022069939140205</v>
      </c>
      <c r="O239" s="49"/>
      <c r="P239" s="49"/>
    </row>
    <row r="240" spans="8:16">
      <c r="H240" s="87">
        <v>41940</v>
      </c>
      <c r="I240" s="92">
        <v>2416.6529999999998</v>
      </c>
      <c r="J240" s="92">
        <v>3809.9342000000001</v>
      </c>
      <c r="K240" s="92">
        <v>2.0187590000000002</v>
      </c>
      <c r="L240" s="92">
        <v>2.1467130000000001</v>
      </c>
      <c r="M240" s="46">
        <f t="shared" si="6"/>
        <v>4.3509857337721947E-2</v>
      </c>
      <c r="N240" s="46">
        <f t="shared" si="7"/>
        <v>0.31791803819565412</v>
      </c>
      <c r="O240" s="49"/>
      <c r="P240" s="49"/>
    </row>
    <row r="241" spans="8:16">
      <c r="H241" s="87">
        <v>41941</v>
      </c>
      <c r="I241" s="92">
        <v>2451.384</v>
      </c>
      <c r="J241" s="92">
        <v>3852.4785000000002</v>
      </c>
      <c r="K241" s="92">
        <v>1.4371529999999999</v>
      </c>
      <c r="L241" s="92">
        <v>1.116668</v>
      </c>
      <c r="M241" s="46">
        <f t="shared" si="6"/>
        <v>5.8506690087478219E-2</v>
      </c>
      <c r="N241" s="46">
        <f t="shared" si="7"/>
        <v>0.3326348016485261</v>
      </c>
      <c r="O241" s="49"/>
      <c r="P241" s="49"/>
    </row>
    <row r="242" spans="8:16">
      <c r="H242" s="87">
        <v>41942</v>
      </c>
      <c r="I242" s="92">
        <v>2468.9250000000002</v>
      </c>
      <c r="J242" s="92">
        <v>3841.7458000000001</v>
      </c>
      <c r="K242" s="92">
        <v>0.71555500000000005</v>
      </c>
      <c r="L242" s="92">
        <v>-0.27859200000000001</v>
      </c>
      <c r="M242" s="46">
        <f t="shared" si="6"/>
        <v>6.6080887296411817E-2</v>
      </c>
      <c r="N242" s="46">
        <f t="shared" si="7"/>
        <v>0.32892218663051809</v>
      </c>
      <c r="O242" s="49"/>
      <c r="P242" s="49"/>
    </row>
    <row r="243" spans="8:16">
      <c r="H243" s="87">
        <v>41943</v>
      </c>
      <c r="I243" s="92">
        <v>2508.3249999999998</v>
      </c>
      <c r="J243" s="92">
        <v>3831.4883</v>
      </c>
      <c r="K243" s="92">
        <v>1.595836</v>
      </c>
      <c r="L243" s="92">
        <v>-0.26700099999999999</v>
      </c>
      <c r="M243" s="46">
        <f t="shared" si="6"/>
        <v>8.3093792491781615E-2</v>
      </c>
      <c r="N243" s="46">
        <f t="shared" si="7"/>
        <v>0.32537395100041389</v>
      </c>
      <c r="O243" s="49"/>
      <c r="P243" s="49"/>
    </row>
    <row r="244" spans="8:16">
      <c r="H244" s="87">
        <v>41946</v>
      </c>
      <c r="I244" s="92">
        <v>2512.5479999999998</v>
      </c>
      <c r="J244" s="92">
        <v>3873.3022000000001</v>
      </c>
      <c r="K244" s="92">
        <v>0.16835900000000001</v>
      </c>
      <c r="L244" s="92">
        <v>1.091323</v>
      </c>
      <c r="M244" s="46">
        <f t="shared" si="6"/>
        <v>8.4917282304980857E-2</v>
      </c>
      <c r="N244" s="46">
        <f t="shared" si="7"/>
        <v>0.33983805724595206</v>
      </c>
      <c r="O244" s="49"/>
      <c r="P244" s="49"/>
    </row>
    <row r="245" spans="8:16">
      <c r="H245" s="87">
        <v>41947</v>
      </c>
      <c r="I245" s="92">
        <v>2513.172</v>
      </c>
      <c r="J245" s="92">
        <v>3852.5844000000002</v>
      </c>
      <c r="K245" s="92">
        <v>2.4834999999999999E-2</v>
      </c>
      <c r="L245" s="92">
        <v>-0.534887</v>
      </c>
      <c r="M245" s="46">
        <f t="shared" si="6"/>
        <v>8.5186725270511632E-2</v>
      </c>
      <c r="N245" s="46">
        <f t="shared" si="7"/>
        <v>0.33267143417625977</v>
      </c>
      <c r="O245" s="49"/>
      <c r="P245" s="49"/>
    </row>
    <row r="246" spans="8:16">
      <c r="H246" s="87">
        <v>41948</v>
      </c>
      <c r="I246" s="92">
        <v>2503.4479999999999</v>
      </c>
      <c r="J246" s="92">
        <v>3873.4425999999999</v>
      </c>
      <c r="K246" s="92">
        <v>-0.38692100000000001</v>
      </c>
      <c r="L246" s="92">
        <v>0.541408</v>
      </c>
      <c r="M246" s="46">
        <f t="shared" ref="M246:M247" si="8">I246/$I$5-1</f>
        <v>8.0987905724324349E-2</v>
      </c>
      <c r="N246" s="46">
        <f t="shared" ref="N246:N247" si="9">J246/$J$5-1</f>
        <v>0.33988662388328739</v>
      </c>
      <c r="O246" s="49"/>
      <c r="P246" s="49"/>
    </row>
    <row r="247" spans="8:16">
      <c r="H247" s="87">
        <v>41949</v>
      </c>
      <c r="I247" s="92">
        <v>2506.067</v>
      </c>
      <c r="J247" s="92">
        <v>3867.5675000000001</v>
      </c>
      <c r="K247" s="92">
        <v>0.104616</v>
      </c>
      <c r="L247" s="92">
        <v>-0.15167600000000001</v>
      </c>
      <c r="M247" s="46">
        <f t="shared" si="8"/>
        <v>8.2118788940229726E-2</v>
      </c>
      <c r="N247" s="46">
        <f t="shared" si="9"/>
        <v>0.33785433149718713</v>
      </c>
      <c r="O247" s="49"/>
      <c r="P247" s="49"/>
    </row>
    <row r="248" spans="8:16">
      <c r="H248" s="87">
        <v>41950</v>
      </c>
      <c r="I248" s="92">
        <v>2502.1529999999998</v>
      </c>
      <c r="J248" s="92">
        <v>3825.7685000000001</v>
      </c>
      <c r="K248" s="92">
        <v>-0.15618099999999999</v>
      </c>
      <c r="L248" s="92">
        <v>-1.080757</v>
      </c>
      <c r="M248" s="46"/>
      <c r="N248" s="46"/>
    </row>
    <row r="249" spans="8:16">
      <c r="H249" s="87">
        <v>41953</v>
      </c>
      <c r="I249" s="92">
        <v>2565.73</v>
      </c>
      <c r="J249" s="92">
        <v>3858.0176999999999</v>
      </c>
      <c r="K249" s="92">
        <v>2.5408919999999999</v>
      </c>
      <c r="L249" s="92">
        <v>0.842947</v>
      </c>
      <c r="M249" s="46"/>
      <c r="N249" s="46"/>
    </row>
    <row r="250" spans="8:16">
      <c r="H250" s="87">
        <v>41947</v>
      </c>
      <c r="I250" s="92">
        <v>2513.172</v>
      </c>
      <c r="J250" s="92">
        <v>3882.9299000000001</v>
      </c>
      <c r="K250" s="92">
        <v>2.4834999999999999E-2</v>
      </c>
      <c r="L250" s="92">
        <v>0.24856600000000001</v>
      </c>
      <c r="M250" s="46"/>
      <c r="N250" s="46"/>
    </row>
    <row r="251" spans="8:16">
      <c r="H251" s="87"/>
      <c r="I251" s="92"/>
      <c r="J251" s="92"/>
      <c r="K251" s="92"/>
      <c r="L251" s="92"/>
      <c r="M251" s="46"/>
      <c r="N251" s="46"/>
    </row>
    <row r="252" spans="8:16">
      <c r="H252" s="87"/>
      <c r="I252" s="92"/>
      <c r="J252" s="92"/>
      <c r="K252" s="92"/>
      <c r="L252" s="92"/>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7" workbookViewId="0">
      <selection activeCell="A5" sqref="A5:O6"/>
    </sheetView>
  </sheetViews>
  <sheetFormatPr defaultRowHeight="14.25"/>
  <cols>
    <col min="1" max="1" width="9" style="104"/>
    <col min="2" max="2" width="9.5" style="104" bestFit="1" customWidth="1"/>
    <col min="3" max="3" width="13.875" style="104" bestFit="1" customWidth="1"/>
    <col min="4" max="4" width="9.5" style="104" bestFit="1" customWidth="1"/>
    <col min="5" max="15" width="9" style="104"/>
    <col min="16" max="16" width="10.5" style="104" bestFit="1" customWidth="1"/>
    <col min="17" max="16384" width="9" style="104"/>
  </cols>
  <sheetData>
    <row r="1" spans="1:19" ht="15.75">
      <c r="A1" s="103"/>
      <c r="B1" s="103"/>
      <c r="C1" s="103"/>
      <c r="D1" s="103"/>
      <c r="E1" s="103"/>
      <c r="F1" s="103"/>
      <c r="G1" s="103"/>
      <c r="H1" s="103"/>
      <c r="I1" s="103"/>
      <c r="J1" s="103"/>
      <c r="K1" s="103"/>
      <c r="L1" s="103"/>
      <c r="M1" s="103"/>
      <c r="N1" s="103"/>
      <c r="O1" s="103"/>
      <c r="P1" s="103"/>
      <c r="Q1" s="103"/>
    </row>
    <row r="2" spans="1:19" ht="15.75">
      <c r="A2" s="103"/>
      <c r="B2" s="103"/>
      <c r="C2" s="103"/>
      <c r="D2" s="103"/>
      <c r="E2" s="103"/>
      <c r="F2" s="103"/>
      <c r="G2" s="103"/>
      <c r="H2" s="103"/>
      <c r="I2" s="103"/>
      <c r="J2" s="103"/>
      <c r="K2" s="103"/>
      <c r="L2" s="103"/>
      <c r="M2" s="103"/>
      <c r="N2" s="103"/>
      <c r="O2" s="103"/>
      <c r="P2" s="103"/>
      <c r="Q2" s="103"/>
    </row>
    <row r="3" spans="1:19" ht="15.75">
      <c r="A3" s="103"/>
      <c r="B3" s="103"/>
      <c r="C3" s="103"/>
      <c r="D3" s="103"/>
      <c r="E3" s="103"/>
      <c r="F3" s="103"/>
      <c r="G3" s="103"/>
      <c r="H3" s="103"/>
      <c r="I3" s="103"/>
      <c r="J3" s="103"/>
      <c r="K3" s="103"/>
      <c r="L3" s="103"/>
      <c r="M3" s="103"/>
      <c r="N3" s="103"/>
      <c r="O3" s="103"/>
      <c r="P3" s="103"/>
      <c r="Q3" s="103"/>
    </row>
    <row r="4" spans="1:19" ht="15.75">
      <c r="A4" s="105" t="s">
        <v>50</v>
      </c>
      <c r="B4" s="106">
        <f>市场及表现!Q18</f>
        <v>41946</v>
      </c>
      <c r="C4" s="107" t="s">
        <v>51</v>
      </c>
      <c r="D4" s="106">
        <f>市场及表现!Q19</f>
        <v>41950</v>
      </c>
      <c r="E4" s="103"/>
      <c r="F4" s="103"/>
      <c r="G4" s="103"/>
      <c r="H4" s="103"/>
      <c r="I4" s="103"/>
      <c r="J4" s="103"/>
      <c r="K4" s="103"/>
      <c r="L4" s="103"/>
      <c r="M4" s="103"/>
      <c r="N4" s="103"/>
      <c r="O4" s="103"/>
      <c r="P4" s="103"/>
      <c r="Q4" s="103"/>
    </row>
    <row r="5" spans="1:19" ht="15.75" customHeight="1">
      <c r="A5" s="187" t="s">
        <v>303</v>
      </c>
      <c r="B5" s="187"/>
      <c r="C5" s="187"/>
      <c r="D5" s="187"/>
      <c r="E5" s="187"/>
      <c r="F5" s="187"/>
      <c r="G5" s="187"/>
      <c r="H5" s="187"/>
      <c r="I5" s="187"/>
      <c r="J5" s="187"/>
      <c r="K5" s="187"/>
      <c r="L5" s="187"/>
      <c r="M5" s="187"/>
      <c r="N5" s="187"/>
      <c r="O5" s="187"/>
      <c r="P5" s="108"/>
      <c r="Q5" s="103"/>
    </row>
    <row r="6" spans="1:19" ht="16.5" customHeight="1" thickBot="1">
      <c r="A6" s="188"/>
      <c r="B6" s="188"/>
      <c r="C6" s="188"/>
      <c r="D6" s="188"/>
      <c r="E6" s="188"/>
      <c r="F6" s="188"/>
      <c r="G6" s="188"/>
      <c r="H6" s="188"/>
      <c r="I6" s="188"/>
      <c r="J6" s="188"/>
      <c r="K6" s="188"/>
      <c r="L6" s="188"/>
      <c r="M6" s="188"/>
      <c r="N6" s="188"/>
      <c r="O6" s="188"/>
      <c r="P6" s="108"/>
      <c r="Q6" s="103"/>
    </row>
    <row r="7" spans="1:19" ht="14.25" customHeight="1">
      <c r="A7" s="189" t="s">
        <v>304</v>
      </c>
      <c r="B7" s="191" t="s">
        <v>305</v>
      </c>
      <c r="C7" s="191" t="s">
        <v>306</v>
      </c>
      <c r="D7" s="191" t="s">
        <v>307</v>
      </c>
      <c r="E7" s="191" t="s">
        <v>308</v>
      </c>
      <c r="F7" s="193" t="s">
        <v>309</v>
      </c>
      <c r="G7" s="194"/>
      <c r="H7" s="194"/>
      <c r="I7" s="195"/>
      <c r="J7" s="193" t="s">
        <v>310</v>
      </c>
      <c r="K7" s="194"/>
      <c r="L7" s="194"/>
      <c r="M7" s="194"/>
      <c r="N7" s="195"/>
      <c r="O7" s="109" t="s">
        <v>311</v>
      </c>
      <c r="P7" s="108"/>
      <c r="Q7" s="103"/>
    </row>
    <row r="8" spans="1:19" ht="16.5" thickBot="1">
      <c r="A8" s="190"/>
      <c r="B8" s="192"/>
      <c r="C8" s="192"/>
      <c r="D8" s="192"/>
      <c r="E8" s="192"/>
      <c r="F8" s="110" t="s">
        <v>312</v>
      </c>
      <c r="G8" s="110" t="s">
        <v>313</v>
      </c>
      <c r="H8" s="110" t="s">
        <v>314</v>
      </c>
      <c r="I8" s="110" t="s">
        <v>315</v>
      </c>
      <c r="J8" s="111" t="s">
        <v>312</v>
      </c>
      <c r="K8" s="110" t="s">
        <v>316</v>
      </c>
      <c r="L8" s="110" t="s">
        <v>326</v>
      </c>
      <c r="M8" s="110" t="s">
        <v>314</v>
      </c>
      <c r="N8" s="112" t="s">
        <v>315</v>
      </c>
      <c r="O8" s="110" t="s">
        <v>312</v>
      </c>
      <c r="P8" s="108"/>
      <c r="Q8" s="103"/>
    </row>
    <row r="9" spans="1:19" ht="15.75">
      <c r="A9" s="113" t="s">
        <v>121</v>
      </c>
      <c r="B9" s="114" t="str">
        <f>[7]!HKS_INFO_NAME(A9)</f>
        <v>隆平高科</v>
      </c>
      <c r="C9" s="114" t="str">
        <f>[7]!s_info_industry(A9,3,3)</f>
        <v>种子</v>
      </c>
      <c r="D9" s="114">
        <f>[7]!S_DQ_CLOSE(A9,$D$4,1)</f>
        <v>17.02</v>
      </c>
      <c r="E9" s="115">
        <f>[7]!s_pq_pctchange(A9,$B$4,$D$4)</f>
        <v>-4.1666666666666856</v>
      </c>
      <c r="F9" s="116">
        <f>[7]!s_fa_eps_basic(A9,"2011-12-31")</f>
        <v>0.48099999999999998</v>
      </c>
      <c r="G9" s="116">
        <f>[7]!s_fa_eps_diluted(A9,"2012-12-31")</f>
        <v>0.41</v>
      </c>
      <c r="H9" s="116">
        <f>[7]!s_est_eps($A9,2013,$D$4)</f>
        <v>0</v>
      </c>
      <c r="I9" s="116">
        <f>[7]!s_est_eps($A9,2014,$D$4)</f>
        <v>0.35839998722076416</v>
      </c>
      <c r="J9" s="117">
        <f>[7]!S_VAL_PE(A9,"2011-12-31",1)</f>
        <v>53.640171051025391</v>
      </c>
      <c r="K9" s="116">
        <f>[7]!S_VAL_PE_TTM($A9,$D$4)</f>
        <v>69.31427001953125</v>
      </c>
      <c r="L9" s="116">
        <f>D9/G9</f>
        <v>41.512195121951223</v>
      </c>
      <c r="M9" s="116">
        <f>[7]!S_VAL_ESTPE_NEW($A9,2013)</f>
        <v>0</v>
      </c>
      <c r="N9" s="118">
        <f>[7]!S_VAL_ESTPE_NEW($A9,2014)</f>
        <v>49.441967010498047</v>
      </c>
      <c r="O9" s="119">
        <f>[7]!S_VAL_PB(A9,$D$4,1)</f>
        <v>10.729569435119629</v>
      </c>
      <c r="P9" s="108"/>
      <c r="Q9" s="103"/>
      <c r="S9" s="120">
        <f>[7]!S_VAL_PE_TTM($A9,$D$4-7)</f>
        <v>72.327934265136719</v>
      </c>
    </row>
    <row r="10" spans="1:19" ht="15.75">
      <c r="A10" s="113" t="s">
        <v>122</v>
      </c>
      <c r="B10" s="114" t="str">
        <f>[7]!HKS_INFO_NAME(A10)</f>
        <v>登海种业</v>
      </c>
      <c r="C10" s="114" t="str">
        <f>[7]!s_info_industry(A10,3,3)</f>
        <v>种子</v>
      </c>
      <c r="D10" s="114">
        <f>[7]!S_DQ_CLOSE(A10,$D$4,1)</f>
        <v>34.68</v>
      </c>
      <c r="E10" s="115">
        <f>[7]!s_pq_pctchange(A10,$B$4,$D$4)</f>
        <v>4.1441441441441462</v>
      </c>
      <c r="F10" s="116">
        <f>[7]!s_fa_eps_basic(A10,"2011-12-31")</f>
        <v>0.65969999999999995</v>
      </c>
      <c r="G10" s="116">
        <f>[7]!s_fa_eps_diluted(A10,"2012-12-31")</f>
        <v>0.73229999999999995</v>
      </c>
      <c r="H10" s="116">
        <f>[7]!s_est_eps($A10,2013,$D$4)</f>
        <v>0</v>
      </c>
      <c r="I10" s="116">
        <f>[7]!s_est_eps($A10,2014,$D$4)</f>
        <v>1.0971000194549561</v>
      </c>
      <c r="J10" s="117">
        <f>[7]!S_VAL_PE(A10,"2011-12-31",1)</f>
        <v>43.382118225097656</v>
      </c>
      <c r="K10" s="116">
        <f>[7]!S_VAL_PE_TTM($A10,$D$4)</f>
        <v>33.608272552490234</v>
      </c>
      <c r="L10" s="116">
        <f t="shared" ref="L10:L26" si="0">D10/G10</f>
        <v>47.357640311347808</v>
      </c>
      <c r="M10" s="116">
        <f>[7]!S_VAL_ESTPE_NEW($A10,2013)</f>
        <v>0</v>
      </c>
      <c r="N10" s="118">
        <f>[7]!S_VAL_ESTPE_NEW($A10,2014)</f>
        <v>31.856712341308594</v>
      </c>
      <c r="O10" s="119">
        <f>[7]!S_VAL_PB(A10,$D$4,1)</f>
        <v>7.374359130859375</v>
      </c>
      <c r="P10" s="108"/>
      <c r="Q10" s="108"/>
      <c r="S10" s="120">
        <f>[7]!S_VAL_PE_TTM($A10,$D$4-7)</f>
        <v>32.270919799804687</v>
      </c>
    </row>
    <row r="11" spans="1:19" ht="15.75">
      <c r="A11" s="113" t="s">
        <v>125</v>
      </c>
      <c r="B11" s="114" t="str">
        <f>[7]!HKS_INFO_NAME(A11)</f>
        <v>亚盛集团</v>
      </c>
      <c r="C11" s="114" t="str">
        <f>[7]!s_info_industry(A11,3,3)</f>
        <v>种子</v>
      </c>
      <c r="D11" s="114">
        <f>[7]!S_DQ_CLOSE(A11,$D$4,1)</f>
        <v>8.24</v>
      </c>
      <c r="E11" s="115">
        <f>[7]!s_pq_pctchange(A11,$B$4,$D$4)</f>
        <v>5.6410256410256432</v>
      </c>
      <c r="F11" s="116">
        <f>[7]!s_fa_eps_basic(A11,"2011-12-31")</f>
        <v>6.3700000000000007E-2</v>
      </c>
      <c r="G11" s="116">
        <f>[7]!s_fa_eps_diluted(A11,"2012-12-31")</f>
        <v>0.24129999999999999</v>
      </c>
      <c r="H11" s="116">
        <f>[7]!s_est_eps($A11,2013,$D$4)</f>
        <v>0</v>
      </c>
      <c r="I11" s="116">
        <f>[7]!s_est_eps($A11,2014,$D$4)</f>
        <v>0.1785999983549118</v>
      </c>
      <c r="J11" s="117">
        <f>[7]!S_VAL_PE(A11,"2011-12-31",1)</f>
        <v>76.880401611328125</v>
      </c>
      <c r="K11" s="116">
        <f>[7]!S_VAL_PE_TTM($A11,$D$4)</f>
        <v>49.870010375976563</v>
      </c>
      <c r="L11" s="116">
        <f t="shared" si="0"/>
        <v>34.148363033568174</v>
      </c>
      <c r="M11" s="116">
        <f>[7]!S_VAL_ESTPE_NEW($A11,2013)</f>
        <v>0</v>
      </c>
      <c r="N11" s="118">
        <f>[7]!S_VAL_ESTPE_NEW($A11,2014)</f>
        <v>46.360584259033203</v>
      </c>
      <c r="O11" s="119">
        <f>[7]!S_VAL_PB(A11,$D$4,1)</f>
        <v>3.4391872882843018</v>
      </c>
      <c r="P11" s="108"/>
      <c r="Q11" s="108"/>
      <c r="S11" s="120">
        <f>[7]!S_VAL_PE_TTM($A11,$D$4-7)</f>
        <v>47.207046508789063</v>
      </c>
    </row>
    <row r="12" spans="1:19" ht="15.75">
      <c r="A12" s="113" t="s">
        <v>319</v>
      </c>
      <c r="B12" s="114" t="str">
        <f>[7]!HKS_INFO_NAME(A12)</f>
        <v>中粮屯河</v>
      </c>
      <c r="C12" s="114" t="str">
        <f>[7]!s_info_industry(A12,3,3)</f>
        <v>果蔬饮料</v>
      </c>
      <c r="D12" s="114">
        <f>[7]!S_DQ_CLOSE(A12,$D$4,1)</f>
        <v>6.99</v>
      </c>
      <c r="E12" s="115">
        <f>[7]!s_pq_pctchange(A12,$B$4,$D$4)</f>
        <v>8.2043343653250833</v>
      </c>
      <c r="F12" s="116">
        <f>[7]!s_fa_eps_basic(A12,"2011-12-31")</f>
        <v>3.2199999999999999E-2</v>
      </c>
      <c r="G12" s="116">
        <f>[7]!s_fa_eps_diluted(A12,"2012-12-31")</f>
        <v>-0.73250000000000004</v>
      </c>
      <c r="H12" s="116">
        <f>[7]!s_est_eps($A12,2013,$D$4)</f>
        <v>0</v>
      </c>
      <c r="I12" s="116">
        <f>[7]!s_est_eps($A12,2014,$D$4)</f>
        <v>4.7600001096725464E-2</v>
      </c>
      <c r="J12" s="117">
        <f>[7]!S_VAL_PE(A12,"2011-12-31",1)</f>
        <v>186.65885925292969</v>
      </c>
      <c r="K12" s="116">
        <f>[7]!S_VAL_PE_TTM($A12,$D$4)</f>
        <v>-950.09259033203125</v>
      </c>
      <c r="L12" s="116">
        <f t="shared" si="0"/>
        <v>-9.5426621160409546</v>
      </c>
      <c r="M12" s="116">
        <f>[7]!S_VAL_ESTPE_NEW($A12,2013)</f>
        <v>0</v>
      </c>
      <c r="N12" s="118">
        <f>[7]!S_VAL_ESTPE_NEW($A12,2014)</f>
        <v>148.31932067871094</v>
      </c>
      <c r="O12" s="119">
        <f>[7]!S_VAL_PB(A12,$D$4,1)</f>
        <v>2.3827908039093018</v>
      </c>
      <c r="P12" s="108"/>
      <c r="Q12" s="108"/>
      <c r="S12" s="120">
        <f>[7]!S_VAL_PE_TTM($A12,$D$4-7)</f>
        <v>-878.0540771484375</v>
      </c>
    </row>
    <row r="13" spans="1:19" ht="15.75">
      <c r="A13" s="113" t="s">
        <v>320</v>
      </c>
      <c r="B13" s="114" t="str">
        <f>[7]!HKS_INFO_NAME(A13)</f>
        <v>安琪酵母</v>
      </c>
      <c r="C13" s="114" t="str">
        <f>[7]!s_info_industry(A13,3,3)</f>
        <v>农产品加工及流通</v>
      </c>
      <c r="D13" s="114">
        <f>[7]!S_DQ_CLOSE(A13,$D$4,1)</f>
        <v>18.05</v>
      </c>
      <c r="E13" s="115">
        <f>[7]!s_pq_pctchange(A13,$B$4,$D$4)</f>
        <v>-1.9554589896795149</v>
      </c>
      <c r="F13" s="116">
        <f>[7]!s_fa_eps_basic(A13,"2011-12-31")</f>
        <v>0.95069999999999999</v>
      </c>
      <c r="G13" s="116">
        <f>[7]!s_fa_eps_diluted(A13,"2012-12-31")</f>
        <v>0.73770000000000002</v>
      </c>
      <c r="H13" s="116">
        <f>[7]!s_est_eps($A13,2013,$D$4)</f>
        <v>0</v>
      </c>
      <c r="I13" s="116">
        <f>[7]!s_est_eps($A13,2014,$D$4)</f>
        <v>0.49790000915527344</v>
      </c>
      <c r="J13" s="117">
        <f>[7]!S_VAL_PE(A13,"2011-12-31",1)</f>
        <v>32.486011505126953</v>
      </c>
      <c r="K13" s="116">
        <f>[7]!S_VAL_PE_TTM($A13,$D$4)</f>
        <v>43.387802124023438</v>
      </c>
      <c r="L13" s="116">
        <f t="shared" si="0"/>
        <v>24.467940897383759</v>
      </c>
      <c r="M13" s="116">
        <f>[7]!S_VAL_ESTPE_NEW($A13,2013)</f>
        <v>0</v>
      </c>
      <c r="N13" s="118">
        <f>[7]!S_VAL_ESTPE_NEW($A13,2014)</f>
        <v>36.714199066162109</v>
      </c>
      <c r="O13" s="119">
        <f>[7]!S_VAL_PB(A13,$D$4,1)</f>
        <v>2.1747355461120605</v>
      </c>
      <c r="P13" s="108"/>
      <c r="Q13" s="108"/>
      <c r="S13" s="120">
        <f>[7]!S_VAL_PE_TTM($A13,$D$4-7)</f>
        <v>44.253154754638672</v>
      </c>
    </row>
    <row r="14" spans="1:19" ht="15.75">
      <c r="A14" s="113" t="s">
        <v>193</v>
      </c>
      <c r="B14" s="114" t="str">
        <f>[7]!HKS_INFO_NAME(A14)</f>
        <v>*ST大荒</v>
      </c>
      <c r="C14" s="114" t="str">
        <f>[7]!s_info_industry(A14,3,3)</f>
        <v>农产品加工及流通</v>
      </c>
      <c r="D14" s="114">
        <f>[7]!S_DQ_CLOSE(A14,$D$4,1)</f>
        <v>10.210000000000001</v>
      </c>
      <c r="E14" s="115">
        <f>[7]!s_pq_pctchange(A14,$B$4,$D$4)</f>
        <v>1.998001998001997</v>
      </c>
      <c r="F14" s="116">
        <f>[7]!s_fa_eps_basic(A14,"2011-12-31")</f>
        <v>0.25</v>
      </c>
      <c r="G14" s="116">
        <f>[7]!s_fa_eps_diluted(A14,"2012-12-31")</f>
        <v>-0.11</v>
      </c>
      <c r="H14" s="116">
        <f>[7]!s_est_eps($A14,2013,$D$4)</f>
        <v>0</v>
      </c>
      <c r="I14" s="116">
        <f>[7]!s_est_eps($A14,2014,$D$4)</f>
        <v>0.51090002059936523</v>
      </c>
      <c r="J14" s="117">
        <f>[7]!S_VAL_PE(A14,"2011-12-31",1)</f>
        <v>34.920394897460938</v>
      </c>
      <c r="K14" s="116">
        <f>[7]!S_VAL_PE_TTM($A14,$D$4)</f>
        <v>24.816211700439453</v>
      </c>
      <c r="L14" s="116">
        <f t="shared" si="0"/>
        <v>-92.818181818181827</v>
      </c>
      <c r="M14" s="116">
        <f>[7]!S_VAL_ESTPE_NEW($A14,2013)</f>
        <v>0</v>
      </c>
      <c r="N14" s="118">
        <f>[7]!S_VAL_ESTPE_NEW($A14,2014)</f>
        <v>20.082206726074219</v>
      </c>
      <c r="O14" s="119">
        <f>[7]!S_VAL_PB(A14,$D$4,1)</f>
        <v>3.7158064842224121</v>
      </c>
      <c r="P14" s="108"/>
      <c r="Q14" s="108"/>
      <c r="S14" s="120">
        <f>[7]!S_VAL_PE_TTM($A14,$D$4-7)</f>
        <v>24.330095291137695</v>
      </c>
    </row>
    <row r="15" spans="1:19" ht="15.75">
      <c r="A15" s="113" t="s">
        <v>198</v>
      </c>
      <c r="B15" s="114" t="str">
        <f>[7]!HKS_INFO_NAME(A15)</f>
        <v>海南橡胶</v>
      </c>
      <c r="C15" s="114" t="str">
        <f>[7]!s_info_industry(A15,3,3)</f>
        <v>农产品加工及流通</v>
      </c>
      <c r="D15" s="114">
        <f>[7]!S_DQ_CLOSE(A15,$D$4,1)</f>
        <v>8.35</v>
      </c>
      <c r="E15" s="115">
        <f>[7]!s_pq_pctchange(A15,$B$4,$D$4)</f>
        <v>5.1637279596977281</v>
      </c>
      <c r="F15" s="116">
        <f>[7]!s_fa_eps_basic(A15,"2011-12-31")</f>
        <v>0.19400000000000001</v>
      </c>
      <c r="G15" s="116">
        <f>[7]!s_fa_eps_diluted(A15,"2012-12-31")</f>
        <v>7.4999999999999997E-2</v>
      </c>
      <c r="H15" s="116">
        <f>[7]!s_est_eps($A15,2013,$D$4)</f>
        <v>0</v>
      </c>
      <c r="I15" s="116">
        <f>[7]!s_est_eps($A15,2014,$D$4)</f>
        <v>0</v>
      </c>
      <c r="J15" s="117">
        <f>[7]!S_VAL_PE(A15,"2011-12-31",1)</f>
        <v>35.125946044921875</v>
      </c>
      <c r="K15" s="116">
        <f>[7]!S_VAL_PE_TTM($A15,$D$4)</f>
        <v>11425.4072265625</v>
      </c>
      <c r="L15" s="116">
        <f t="shared" si="0"/>
        <v>111.33333333333333</v>
      </c>
      <c r="M15" s="116">
        <f>[7]!S_VAL_ESTPE_NEW($A15,2013)</f>
        <v>0</v>
      </c>
      <c r="N15" s="118">
        <f>[7]!S_VAL_ESTPE_NEW($A15,2014)</f>
        <v>0</v>
      </c>
      <c r="O15" s="119">
        <f>[7]!S_VAL_PB(A15,$D$4,1)</f>
        <v>3.6152877807617187</v>
      </c>
      <c r="P15" s="108"/>
      <c r="Q15" s="108"/>
      <c r="S15" s="120">
        <f>[7]!S_VAL_PE_TTM($A15,$D$4-7)</f>
        <v>10864.3994140625</v>
      </c>
    </row>
    <row r="16" spans="1:19" ht="15.75">
      <c r="A16" s="113" t="s">
        <v>141</v>
      </c>
      <c r="B16" s="114" t="str">
        <f>[7]!HKS_INFO_NAME(A16)</f>
        <v>新希望</v>
      </c>
      <c r="C16" s="114" t="str">
        <f>[7]!s_info_industry(A16,3,3)</f>
        <v>饲料</v>
      </c>
      <c r="D16" s="114">
        <f>[7]!S_DQ_CLOSE(A16,$D$4,1)</f>
        <v>13.2</v>
      </c>
      <c r="E16" s="115">
        <f>[7]!s_pq_pctchange(A16,$B$4,$D$4)</f>
        <v>-3.6496350364963459</v>
      </c>
      <c r="F16" s="116">
        <f>[7]!s_fa_eps_basic(A16,"2011-12-31")</f>
        <v>1.52</v>
      </c>
      <c r="G16" s="116">
        <f>[7]!s_fa_eps_diluted(A16,"2012-12-31")</f>
        <v>0.98</v>
      </c>
      <c r="H16" s="116">
        <f>[7]!s_est_eps($A16,2013,$D$4)</f>
        <v>0</v>
      </c>
      <c r="I16" s="116">
        <f>[7]!s_est_eps($A16,2014,$D$4)</f>
        <v>1.1715999841690063</v>
      </c>
      <c r="J16" s="117">
        <f>[7]!S_VAL_PE(A16,"2011-12-31",1)</f>
        <v>11.013245582580566</v>
      </c>
      <c r="K16" s="116">
        <f>[7]!S_VAL_PE_TTM($A16,$D$4)</f>
        <v>13.225358009338379</v>
      </c>
      <c r="L16" s="116">
        <f t="shared" si="0"/>
        <v>13.469387755102041</v>
      </c>
      <c r="M16" s="116">
        <f>[7]!S_VAL_ESTPE_NEW($A16,2013)</f>
        <v>0</v>
      </c>
      <c r="N16" s="118">
        <f>[7]!S_VAL_ESTPE_NEW($A16,2014)</f>
        <v>11.326391220092773</v>
      </c>
      <c r="O16" s="119">
        <f>[7]!S_VAL_PB(A16,$D$4,1)</f>
        <v>2.1127755641937256</v>
      </c>
      <c r="P16" s="108"/>
      <c r="Q16" s="108"/>
      <c r="S16" s="120">
        <f>[7]!S_VAL_PE_TTM($A16,$D$4-7)</f>
        <v>13.726318359375</v>
      </c>
    </row>
    <row r="17" spans="1:19" ht="15.75">
      <c r="A17" s="113" t="s">
        <v>158</v>
      </c>
      <c r="B17" s="114" t="str">
        <f>[7]!HKS_INFO_NAME(A17)</f>
        <v>海大集团</v>
      </c>
      <c r="C17" s="114" t="str">
        <f>[7]!s_info_industry(A17,3,3)</f>
        <v>饲料</v>
      </c>
      <c r="D17" s="114">
        <f>[7]!S_DQ_CLOSE(A17,$D$4,1)</f>
        <v>11.09</v>
      </c>
      <c r="E17" s="115">
        <f>[7]!s_pq_pctchange(A17,$B$4,$D$4)</f>
        <v>-2.8045574057843914</v>
      </c>
      <c r="F17" s="116">
        <f>[7]!s_fa_eps_basic(A17,"2011-12-31")</f>
        <v>0.59</v>
      </c>
      <c r="G17" s="116">
        <f>[7]!s_fa_eps_diluted(A17,"2012-12-31")</f>
        <v>0.59</v>
      </c>
      <c r="H17" s="116">
        <f>[7]!s_est_eps($A17,2013,$D$4)</f>
        <v>0</v>
      </c>
      <c r="I17" s="116">
        <f>[7]!s_est_eps($A17,2014,$D$4)</f>
        <v>0.50629997253417969</v>
      </c>
      <c r="J17" s="117">
        <f>[7]!S_VAL_PE(A17,"2011-12-31",1)</f>
        <v>30.126522064208984</v>
      </c>
      <c r="K17" s="116">
        <f>[7]!S_VAL_PE_TTM($A17,$D$4)</f>
        <v>22.48388671875</v>
      </c>
      <c r="L17" s="116">
        <f t="shared" si="0"/>
        <v>18.796610169491526</v>
      </c>
      <c r="M17" s="116">
        <f>[7]!S_VAL_ESTPE_NEW($A17,2013)</f>
        <v>0</v>
      </c>
      <c r="N17" s="118">
        <f>[7]!S_VAL_ESTPE_NEW($A17,2014)</f>
        <v>21.963264465332031</v>
      </c>
      <c r="O17" s="119">
        <f>[7]!S_VAL_PB(A17,$D$4,1)</f>
        <v>2.9973506927490234</v>
      </c>
      <c r="P17" s="108"/>
      <c r="Q17" s="108"/>
      <c r="S17" s="120">
        <f>[7]!S_VAL_PE_TTM($A17,$D$4-7)</f>
        <v>23.132656097412109</v>
      </c>
    </row>
    <row r="18" spans="1:19" ht="15.75">
      <c r="A18" s="113" t="s">
        <v>161</v>
      </c>
      <c r="B18" s="114" t="str">
        <f>[7]!HKS_INFO_NAME(A18)</f>
        <v>大北农</v>
      </c>
      <c r="C18" s="114" t="str">
        <f>[7]!s_info_industry(A18,3,3)</f>
        <v>饲料</v>
      </c>
      <c r="D18" s="114">
        <f>[7]!S_DQ_CLOSE(A18,$D$4,1)</f>
        <v>12.67</v>
      </c>
      <c r="E18" s="115">
        <f>[7]!s_pq_pctchange(A18,$B$4,$D$4)</f>
        <v>-2.7628549501151123</v>
      </c>
      <c r="F18" s="116">
        <f>[7]!s_fa_eps_basic(A18,"2011-12-31")</f>
        <v>1.26</v>
      </c>
      <c r="G18" s="116">
        <f>[7]!s_fa_eps_diluted(A18,"2012-12-31")</f>
        <v>0.84</v>
      </c>
      <c r="H18" s="116">
        <f>[7]!s_est_eps($A18,2013,$D$4)</f>
        <v>0</v>
      </c>
      <c r="I18" s="116">
        <f>[7]!s_est_eps($A18,2014,$D$4)</f>
        <v>0.54439997673034668</v>
      </c>
      <c r="J18" s="117">
        <f>[7]!S_VAL_PE(A18,"2011-12-31",1)</f>
        <v>25.857393264770508</v>
      </c>
      <c r="K18" s="116">
        <f>[7]!S_VAL_PE_TTM($A18,$D$4)</f>
        <v>27.304731369018555</v>
      </c>
      <c r="L18" s="116">
        <f t="shared" si="0"/>
        <v>15.083333333333334</v>
      </c>
      <c r="M18" s="116">
        <f>[7]!S_VAL_ESTPE_NEW($A18,2013)</f>
        <v>0</v>
      </c>
      <c r="N18" s="118">
        <f>[7]!S_VAL_ESTPE_NEW($A18,2014)</f>
        <v>23.493755340576172</v>
      </c>
      <c r="O18" s="119">
        <f>[7]!S_VAL_PB(A18,$D$4,1)</f>
        <v>4.127744197845459</v>
      </c>
      <c r="P18" s="108"/>
      <c r="Q18" s="108"/>
      <c r="S18" s="120">
        <f>[7]!S_VAL_PE_TTM($A18,$D$4-7)</f>
        <v>28.080556869506836</v>
      </c>
    </row>
    <row r="19" spans="1:19" ht="15.75">
      <c r="A19" s="113" t="s">
        <v>153</v>
      </c>
      <c r="B19" s="114" t="str">
        <f>[7]!HKS_INFO_NAME(A19)</f>
        <v>*ST民和</v>
      </c>
      <c r="C19" s="114" t="str">
        <f>[7]!s_info_industry(A19,3,3)</f>
        <v>畜牧养殖</v>
      </c>
      <c r="D19" s="114">
        <f>[7]!S_DQ_CLOSE(A19,$D$4,1)</f>
        <v>9.3699999999999992</v>
      </c>
      <c r="E19" s="115">
        <f>[7]!s_pq_pctchange(A19,$B$4,$D$4)</f>
        <v>-1.987447698744782</v>
      </c>
      <c r="F19" s="116">
        <f>[7]!s_fa_eps_basic(A19,"2011-12-31")</f>
        <v>1.68</v>
      </c>
      <c r="G19" s="116">
        <f>[7]!s_fa_eps_diluted(A19,"2012-12-31")</f>
        <v>-0.27</v>
      </c>
      <c r="H19" s="116">
        <f>[7]!s_est_eps($A19,2013,$D$4)</f>
        <v>0</v>
      </c>
      <c r="I19" s="116">
        <f>[7]!s_est_eps($A19,2014,$D$4)</f>
        <v>0.24560000002384186</v>
      </c>
      <c r="J19" s="117">
        <f>[7]!S_VAL_PE(A19,"2011-12-31",1)</f>
        <v>21.701654434204102</v>
      </c>
      <c r="K19" s="116">
        <f>[7]!S_VAL_PE_TTM($A19,$D$4)</f>
        <v>-52.533115386962891</v>
      </c>
      <c r="L19" s="116">
        <f t="shared" si="0"/>
        <v>-34.703703703703695</v>
      </c>
      <c r="M19" s="116">
        <f>[7]!S_VAL_ESTPE_NEW($A19,2013)</f>
        <v>0</v>
      </c>
      <c r="N19" s="118">
        <f>[7]!S_VAL_ESTPE_NEW($A19,2014)</f>
        <v>37.662864685058594</v>
      </c>
      <c r="O19" s="119">
        <f>[7]!S_VAL_PB(A19,$D$4,1)</f>
        <v>2.506040096282959</v>
      </c>
      <c r="P19" s="108"/>
      <c r="Q19" s="108"/>
      <c r="S19" s="120">
        <f>[7]!S_VAL_PE_TTM($A19,$D$4-7)</f>
        <v>-53.598354339599609</v>
      </c>
    </row>
    <row r="20" spans="1:19" ht="15.75">
      <c r="A20" s="113" t="s">
        <v>157</v>
      </c>
      <c r="B20" s="114" t="str">
        <f>[7]!HKS_INFO_NAME(A20)</f>
        <v>圣农发展</v>
      </c>
      <c r="C20" s="114" t="str">
        <f>[7]!s_info_industry(A20,3,3)</f>
        <v>畜牧养殖</v>
      </c>
      <c r="D20" s="114">
        <f>[7]!S_DQ_CLOSE(A20,$D$4,1)</f>
        <v>13.77</v>
      </c>
      <c r="E20" s="115">
        <f>[7]!s_pq_pctchange(A20,$B$4,$D$4)</f>
        <v>-5.8139534883720927</v>
      </c>
      <c r="F20" s="116">
        <f>[7]!s_fa_eps_basic(A20,"2011-12-31")</f>
        <v>0.54</v>
      </c>
      <c r="G20" s="116">
        <f>[7]!s_fa_eps_diluted(A20,"2012-12-31")</f>
        <v>2.8999999999999998E-3</v>
      </c>
      <c r="H20" s="116">
        <f>[7]!s_est_eps($A20,2013,$D$4)</f>
        <v>0</v>
      </c>
      <c r="I20" s="116">
        <f>[7]!s_est_eps($A20,2014,$D$4)</f>
        <v>0.25060001015663147</v>
      </c>
      <c r="J20" s="117">
        <f>[7]!S_VAL_PE(A20,"2011-12-31",1)</f>
        <v>28.836605072021484</v>
      </c>
      <c r="K20" s="116">
        <f>[7]!S_VAL_PE_TTM($A20,$D$4)</f>
        <v>100.63169860839844</v>
      </c>
      <c r="L20" s="116">
        <f t="shared" si="0"/>
        <v>4748.2758620689656</v>
      </c>
      <c r="M20" s="116">
        <f>[7]!S_VAL_ESTPE_NEW($A20,2013)</f>
        <v>0</v>
      </c>
      <c r="N20" s="118">
        <f>[7]!S_VAL_ESTPE_NEW($A20,2014)</f>
        <v>54.788505554199219</v>
      </c>
      <c r="O20" s="119">
        <f>[7]!S_VAL_PB(A20,$D$4,1)</f>
        <v>4.0411944389343262</v>
      </c>
      <c r="P20" s="108"/>
      <c r="Q20" s="108"/>
      <c r="S20" s="120">
        <f>[7]!S_VAL_PE_TTM($A20,$D$4-7)</f>
        <v>106.84352874755859</v>
      </c>
    </row>
    <row r="21" spans="1:19" ht="15.75">
      <c r="A21" s="113" t="s">
        <v>163</v>
      </c>
      <c r="B21" s="114" t="str">
        <f>[7]!HKS_INFO_NAME(A21)</f>
        <v>益生股份</v>
      </c>
      <c r="C21" s="114" t="str">
        <f>[7]!s_info_industry(A21,3,3)</f>
        <v>畜牧养殖</v>
      </c>
      <c r="D21" s="114">
        <f>[7]!S_DQ_CLOSE(A21,$D$4,1)</f>
        <v>13.3</v>
      </c>
      <c r="E21" s="115">
        <f>[7]!s_pq_pctchange(A21,$B$4,$D$4)</f>
        <v>0</v>
      </c>
      <c r="F21" s="116">
        <f>[7]!s_fa_eps_basic(A21,"2011-12-31")</f>
        <v>1.67</v>
      </c>
      <c r="G21" s="116">
        <f>[7]!s_fa_eps_diluted(A21,"2012-12-31")</f>
        <v>0.04</v>
      </c>
      <c r="H21" s="116">
        <f>[7]!s_est_eps($A21,2013,$D$4)</f>
        <v>0</v>
      </c>
      <c r="I21" s="116">
        <f>[7]!s_est_eps($A21,2014,$D$4)</f>
        <v>8.919999748468399E-2</v>
      </c>
      <c r="J21" s="117">
        <f>[7]!S_VAL_PE(A21,"2011-12-31",1)</f>
        <v>14.420249938964844</v>
      </c>
      <c r="K21" s="116">
        <f>[7]!S_VAL_PE_TTM($A21,$D$4)</f>
        <v>-22.500726699829102</v>
      </c>
      <c r="L21" s="116">
        <f t="shared" si="0"/>
        <v>332.5</v>
      </c>
      <c r="M21" s="116">
        <f>[7]!S_VAL_ESTPE_NEW($A21,2013)</f>
        <v>0</v>
      </c>
      <c r="N21" s="118">
        <f>[7]!S_VAL_ESTPE_NEW($A21,2014)</f>
        <v>149.1031494140625</v>
      </c>
      <c r="O21" s="119">
        <f>[7]!S_VAL_PB(A21,$D$4,1)</f>
        <v>5.6408581733703613</v>
      </c>
      <c r="P21" s="108"/>
      <c r="Q21" s="108"/>
      <c r="S21" s="120">
        <f>[7]!S_VAL_PE_TTM($A21,$D$4-7)</f>
        <v>-22.500726699829102</v>
      </c>
    </row>
    <row r="22" spans="1:19" ht="15.75">
      <c r="A22" s="113" t="s">
        <v>164</v>
      </c>
      <c r="B22" s="114" t="str">
        <f>[7]!HKS_INFO_NAME(A22)</f>
        <v>雏鹰农牧</v>
      </c>
      <c r="C22" s="114" t="str">
        <f>[7]!s_info_industry(A22,3,3)</f>
        <v>畜牧养殖</v>
      </c>
      <c r="D22" s="114">
        <f>[7]!S_DQ_CLOSE(A22,$D$4,1)</f>
        <v>10.11</v>
      </c>
      <c r="E22" s="115">
        <f>[7]!s_pq_pctchange(A22,$B$4,$D$4)</f>
        <v>-7.2477064220183625</v>
      </c>
      <c r="F22" s="116">
        <f>[7]!s_fa_eps_basic(A22,"2011-12-31")</f>
        <v>1.6053999999999999</v>
      </c>
      <c r="G22" s="116">
        <f>[7]!s_fa_eps_diluted(A22,"2012-12-31")</f>
        <v>0</v>
      </c>
      <c r="H22" s="116">
        <f>[7]!s_est_eps($A22,2013,$D$4)</f>
        <v>0</v>
      </c>
      <c r="I22" s="116">
        <f>[7]!s_est_eps($A22,2014,$D$4)</f>
        <v>6.379999965429306E-2</v>
      </c>
      <c r="J22" s="117">
        <f>[7]!S_VAL_PE(A22,"2011-12-31",1)</f>
        <v>14.339319229125977</v>
      </c>
      <c r="K22" s="116">
        <f>[7]!S_VAL_PE_TTM($A22,$D$4)</f>
        <v>-141.40840148925781</v>
      </c>
      <c r="L22" s="116" t="e">
        <f t="shared" si="0"/>
        <v>#DIV/0!</v>
      </c>
      <c r="M22" s="116">
        <f>[7]!S_VAL_ESTPE_NEW($A22,2013)</f>
        <v>0</v>
      </c>
      <c r="N22" s="118">
        <f>[7]!S_VAL_ESTPE_NEW($A22,2014)</f>
        <v>155.17240905761719</v>
      </c>
      <c r="O22" s="119">
        <f>[7]!S_VAL_PB(A22,$D$4,1)</f>
        <v>4.5317420959472656</v>
      </c>
      <c r="P22" s="108"/>
      <c r="Q22" s="108"/>
      <c r="S22" s="120">
        <f>[7]!S_VAL_PE_TTM($A22,$D$4-7)</f>
        <v>-152.45811462402344</v>
      </c>
    </row>
    <row r="23" spans="1:19" ht="15.75">
      <c r="A23" s="113" t="s">
        <v>197</v>
      </c>
      <c r="B23" s="114" t="str">
        <f>[7]!HKS_INFO_NAME(A23)</f>
        <v>宜华木业</v>
      </c>
      <c r="C23" s="114" t="str">
        <f>[7]!s_info_industry(A23,3,3)</f>
        <v>林木及加工</v>
      </c>
      <c r="D23" s="114">
        <f>[7]!S_DQ_CLOSE(A23,$D$4,1)</f>
        <v>5.52</v>
      </c>
      <c r="E23" s="115">
        <f>[7]!s_pq_pctchange(A23,$B$4,$D$4)</f>
        <v>-1.9538188277087087</v>
      </c>
      <c r="F23" s="116">
        <f>[7]!s_fa_eps_basic(A23,"2011-12-31")</f>
        <v>0.22</v>
      </c>
      <c r="G23" s="116">
        <f>[7]!s_fa_eps_diluted(A23,"2012-12-31")</f>
        <v>0.26</v>
      </c>
      <c r="H23" s="116">
        <f>[7]!s_est_eps($A23,2013,$D$4)</f>
        <v>0</v>
      </c>
      <c r="I23" s="116">
        <f>[7]!s_est_eps($A23,2014,$D$4)</f>
        <v>0.36259999871253967</v>
      </c>
      <c r="J23" s="117">
        <f>[7]!S_VAL_PE(A23,"2011-12-31",1)</f>
        <v>17.018617630004883</v>
      </c>
      <c r="K23" s="116">
        <f>[7]!S_VAL_PE_TTM($A23,$D$4)</f>
        <v>16.0374755859375</v>
      </c>
      <c r="L23" s="116">
        <f t="shared" si="0"/>
        <v>21.23076923076923</v>
      </c>
      <c r="M23" s="116">
        <f>[7]!S_VAL_ESTPE_NEW($A23,2013)</f>
        <v>0</v>
      </c>
      <c r="N23" s="118">
        <f>[7]!S_VAL_ESTPE_NEW($A23,2014)</f>
        <v>15.361279487609863</v>
      </c>
      <c r="O23" s="119">
        <f>[7]!S_VAL_PB(A23,$D$4,1)</f>
        <v>1.7545187473297119</v>
      </c>
      <c r="P23" s="108"/>
      <c r="Q23" s="108"/>
      <c r="S23" s="120">
        <f>[7]!S_VAL_PE_TTM($A23,$D$4-7)</f>
        <v>16.357063293457031</v>
      </c>
    </row>
    <row r="24" spans="1:19" ht="15.75">
      <c r="A24" s="113" t="s">
        <v>146</v>
      </c>
      <c r="B24" s="114" t="str">
        <f>[7]!HKS_INFO_NAME(A24)</f>
        <v>獐子岛</v>
      </c>
      <c r="C24" s="114" t="str">
        <f>[7]!s_info_industry(A24,3,3)</f>
        <v>水产养殖</v>
      </c>
      <c r="D24" s="114">
        <f>[7]!S_DQ_CLOSE(A24,$D$4,1)</f>
        <v>15.46</v>
      </c>
      <c r="E24" s="115">
        <f>[7]!s_pq_pctchange(A24,$B$4,$D$4)</f>
        <v>0</v>
      </c>
      <c r="F24" s="116">
        <f>[7]!s_fa_eps_basic(A24,"2011-12-31")</f>
        <v>0.71</v>
      </c>
      <c r="G24" s="116">
        <f>[7]!s_fa_eps_diluted(A24,"2012-12-31")</f>
        <v>0.15</v>
      </c>
      <c r="H24" s="116">
        <f>[7]!s_est_eps($A24,2013,$D$4)</f>
        <v>0</v>
      </c>
      <c r="I24" s="116">
        <f>[7]!s_est_eps($A24,2014,$D$4)</f>
        <v>-0.23559999465942383</v>
      </c>
      <c r="J24" s="117">
        <f>[7]!S_VAL_PE(A24,"2011-12-31",1)</f>
        <v>35.07177734375</v>
      </c>
      <c r="K24" s="116">
        <f>[7]!S_VAL_PE_TTM($A24,$D$4)</f>
        <v>-14.122806549072266</v>
      </c>
      <c r="L24" s="116">
        <f t="shared" si="0"/>
        <v>103.06666666666668</v>
      </c>
      <c r="M24" s="116">
        <f>[7]!S_VAL_ESTPE_NEW($A24,2013)</f>
        <v>0</v>
      </c>
      <c r="N24" s="118">
        <f>[7]!S_VAL_ESTPE_NEW($A24,2014)</f>
        <v>-65.619697570800781</v>
      </c>
      <c r="O24" s="119">
        <f>[7]!S_VAL_PB(A24,$D$4,1)</f>
        <v>4.5543904304504395</v>
      </c>
      <c r="P24" s="108"/>
      <c r="Q24" s="108"/>
      <c r="S24" s="120">
        <f>[7]!S_VAL_PE_TTM($A24,$D$4-7)</f>
        <v>-14.122806549072266</v>
      </c>
    </row>
    <row r="25" spans="1:19" ht="15.75">
      <c r="A25" s="113" t="s">
        <v>162</v>
      </c>
      <c r="B25" s="114" t="str">
        <f>[7]!HKS_INFO_NAME(A25)</f>
        <v>壹桥苗业</v>
      </c>
      <c r="C25" s="114" t="str">
        <f>[7]!s_info_industry(A25,3,3)</f>
        <v>水产养殖</v>
      </c>
      <c r="D25" s="114">
        <f>[7]!S_DQ_CLOSE(A25,$D$4,1)</f>
        <v>16.27</v>
      </c>
      <c r="E25" s="115">
        <f>[7]!s_pq_pctchange(A25,$B$4,$D$4)</f>
        <v>-5.0204319906596684</v>
      </c>
      <c r="F25" s="116">
        <f>[7]!s_fa_eps_basic(A25,"2011-12-31")</f>
        <v>0.75</v>
      </c>
      <c r="G25" s="116">
        <f>[7]!s_fa_eps_diluted(A25,"2012-12-31")</f>
        <v>0.6</v>
      </c>
      <c r="H25" s="116">
        <f>[7]!s_est_eps($A25,2013,$D$4)</f>
        <v>0</v>
      </c>
      <c r="I25" s="116">
        <f>[7]!s_est_eps($A25,2014,$D$4)</f>
        <v>0.45039999485015869</v>
      </c>
      <c r="J25" s="117">
        <f>[7]!S_VAL_PE(A25,"2011-12-31",1)</f>
        <v>40.394241333007813</v>
      </c>
      <c r="K25" s="116">
        <f>[7]!S_VAL_PE_TTM($A25,$D$4)</f>
        <v>42.622936248779297</v>
      </c>
      <c r="L25" s="116">
        <f t="shared" si="0"/>
        <v>27.116666666666667</v>
      </c>
      <c r="M25" s="116">
        <f>[7]!S_VAL_ESTPE_NEW($A25,2013)</f>
        <v>0</v>
      </c>
      <c r="N25" s="118">
        <f>[7]!S_VAL_ESTPE_NEW($A25,2014)</f>
        <v>35.945827484130859</v>
      </c>
      <c r="O25" s="119">
        <f>[7]!S_VAL_PB(A25,$D$4,1)</f>
        <v>7.0918674468994141</v>
      </c>
      <c r="P25" s="108"/>
      <c r="Q25" s="108"/>
      <c r="S25" s="121">
        <f>[7]!S_VAL_PE_TTM($A25,$D$4-7)</f>
        <v>44.875900268554688</v>
      </c>
    </row>
    <row r="26" spans="1:19" ht="15.75">
      <c r="A26" s="113" t="s">
        <v>191</v>
      </c>
      <c r="B26" s="114" t="str">
        <f>[7]!HKS_INFO_NAME(A26)</f>
        <v>好当家</v>
      </c>
      <c r="C26" s="114" t="str">
        <f>[7]!s_info_industry(A26,3,3)</f>
        <v>水产养殖</v>
      </c>
      <c r="D26" s="114">
        <f>[7]!S_DQ_CLOSE(A26,$D$4,1)</f>
        <v>5.94</v>
      </c>
      <c r="E26" s="115">
        <f>[7]!s_pq_pctchange(A26,$B$4,$D$4)</f>
        <v>-1.8181818181818188</v>
      </c>
      <c r="F26" s="116">
        <f>[7]!s_fa_eps_basic(A26,"2011-12-31")</f>
        <v>0.32</v>
      </c>
      <c r="G26" s="116">
        <f>[7]!s_fa_eps_diluted(A26,"2012-12-31")</f>
        <v>0.3</v>
      </c>
      <c r="H26" s="116">
        <f>[7]!s_est_eps($A26,2013,$D$4)</f>
        <v>0</v>
      </c>
      <c r="I26" s="116">
        <f>[7]!s_est_eps($A26,2014,$D$4)</f>
        <v>0.12080000340938568</v>
      </c>
      <c r="J26" s="117">
        <f>[7]!S_VAL_PE(A26,"2011-12-31",1)</f>
        <v>32.5306396484375</v>
      </c>
      <c r="K26" s="116">
        <f>[7]!S_VAL_PE_TTM($A26,$D$4)</f>
        <v>65.017807006835937</v>
      </c>
      <c r="L26" s="116">
        <f t="shared" si="0"/>
        <v>19.8</v>
      </c>
      <c r="M26" s="116">
        <f>[7]!S_VAL_ESTPE_NEW($A26,2013)</f>
        <v>0</v>
      </c>
      <c r="N26" s="118">
        <f>[7]!S_VAL_ESTPE_NEW($A26,2014)</f>
        <v>49.834434509277344</v>
      </c>
      <c r="O26" s="119">
        <f>[7]!S_VAL_PB(A26,$D$4,1)</f>
        <v>1.4868909120559692</v>
      </c>
      <c r="P26" s="108"/>
      <c r="Q26" s="108"/>
      <c r="S26" s="121"/>
    </row>
    <row r="27" spans="1:19" ht="16.5" thickBot="1">
      <c r="A27" s="122"/>
      <c r="B27" s="122"/>
      <c r="C27" s="123"/>
      <c r="D27" s="123"/>
      <c r="E27" s="123"/>
      <c r="F27" s="123"/>
      <c r="G27" s="123"/>
      <c r="H27" s="124"/>
      <c r="I27" s="125" t="s">
        <v>317</v>
      </c>
      <c r="J27" s="126">
        <f t="shared" ref="J27:O27" si="1">AVERAGE(J18:J26)</f>
        <v>25.574499766031902</v>
      </c>
      <c r="K27" s="126">
        <f t="shared" si="1"/>
        <v>2.3388442993164062</v>
      </c>
      <c r="L27" s="127" t="e">
        <f t="shared" si="1"/>
        <v>#DIV/0!</v>
      </c>
      <c r="M27" s="127">
        <f t="shared" si="1"/>
        <v>0</v>
      </c>
      <c r="N27" s="127">
        <f t="shared" si="1"/>
        <v>50.638058662414551</v>
      </c>
      <c r="O27" s="128">
        <f t="shared" si="1"/>
        <v>3.9705829487906561</v>
      </c>
      <c r="P27" s="108"/>
      <c r="Q27" s="108"/>
      <c r="S27" s="121">
        <f>AVERAGE(S18:S26)</f>
        <v>-5.8153691291809082</v>
      </c>
    </row>
    <row r="28" spans="1:19" ht="16.5" thickTop="1">
      <c r="A28" s="129" t="s">
        <v>318</v>
      </c>
      <c r="B28" s="130"/>
      <c r="C28" s="130"/>
      <c r="D28" s="130"/>
      <c r="E28" s="130"/>
      <c r="F28" s="130"/>
      <c r="G28" s="130"/>
      <c r="H28" s="130"/>
      <c r="I28" s="130"/>
      <c r="J28" s="130"/>
      <c r="K28" s="130"/>
      <c r="L28" s="130"/>
      <c r="M28" s="130"/>
      <c r="N28" s="130"/>
      <c r="O28" s="108"/>
      <c r="P28" s="108"/>
      <c r="S28" s="121"/>
    </row>
    <row r="29" spans="1:19" ht="15.75">
      <c r="A29" s="103"/>
      <c r="B29" s="103"/>
      <c r="C29" s="103"/>
      <c r="D29" s="103"/>
      <c r="E29" s="103"/>
      <c r="F29" s="103"/>
      <c r="G29" s="103"/>
      <c r="H29" s="103"/>
      <c r="I29" s="103"/>
      <c r="J29" s="103"/>
      <c r="K29" s="103"/>
      <c r="L29" s="103"/>
      <c r="M29" s="103"/>
      <c r="N29" s="103"/>
      <c r="O29" s="103"/>
      <c r="P29" s="103"/>
      <c r="S29" s="121"/>
    </row>
    <row r="30" spans="1:19" ht="15.75">
      <c r="A30" s="103"/>
      <c r="B30" s="103"/>
      <c r="C30" s="103"/>
      <c r="D30" s="103"/>
      <c r="E30" s="103"/>
      <c r="F30" s="103"/>
      <c r="G30" s="103"/>
      <c r="H30" s="103"/>
      <c r="I30" s="103"/>
      <c r="J30" s="103"/>
      <c r="K30" s="103"/>
      <c r="L30" s="103"/>
      <c r="M30" s="103"/>
      <c r="N30" s="103"/>
      <c r="O30" s="103"/>
      <c r="P30" s="103"/>
    </row>
    <row r="31" spans="1:19" ht="15.75">
      <c r="A31" s="103"/>
      <c r="B31" s="103"/>
      <c r="C31" s="103"/>
      <c r="D31" s="103"/>
      <c r="E31" s="103"/>
      <c r="F31" s="103"/>
      <c r="G31" s="103"/>
      <c r="H31" s="103"/>
      <c r="I31" s="103"/>
      <c r="J31" s="103"/>
      <c r="K31" s="103"/>
      <c r="L31" s="103"/>
      <c r="M31" s="103"/>
      <c r="N31" s="103"/>
      <c r="O31" s="103"/>
      <c r="P31" s="103"/>
    </row>
    <row r="32" spans="1:19" ht="15.75">
      <c r="A32" s="103"/>
      <c r="B32" s="103"/>
      <c r="C32" s="103"/>
      <c r="D32" s="103"/>
      <c r="E32" s="103"/>
      <c r="F32" s="103"/>
      <c r="G32" s="103"/>
      <c r="H32" s="103"/>
      <c r="I32" s="103"/>
      <c r="J32" s="103"/>
      <c r="K32" s="103"/>
      <c r="L32" s="103"/>
      <c r="M32" s="103"/>
      <c r="N32" s="103"/>
      <c r="O32" s="103"/>
      <c r="P32" s="103"/>
    </row>
    <row r="33" spans="1:16" ht="15.75">
      <c r="A33" s="103"/>
      <c r="B33" s="103"/>
      <c r="C33" s="103"/>
      <c r="D33" s="103"/>
      <c r="E33" s="103"/>
      <c r="F33" s="103"/>
      <c r="G33" s="103"/>
      <c r="H33" s="103"/>
      <c r="I33" s="103"/>
      <c r="J33" s="103"/>
      <c r="K33" s="103"/>
      <c r="L33" s="103"/>
      <c r="M33" s="103"/>
      <c r="N33" s="103"/>
      <c r="O33" s="103"/>
      <c r="P33" s="103"/>
    </row>
    <row r="34" spans="1:16" ht="15.75">
      <c r="A34" s="103"/>
      <c r="B34" s="103"/>
      <c r="C34" s="103"/>
      <c r="D34" s="103"/>
      <c r="E34" s="103"/>
      <c r="F34" s="103"/>
      <c r="G34" s="103"/>
      <c r="H34" s="103"/>
      <c r="I34" s="103"/>
      <c r="J34" s="103"/>
      <c r="K34" s="103"/>
      <c r="L34" s="103"/>
      <c r="M34" s="103"/>
      <c r="N34" s="103"/>
      <c r="O34" s="103"/>
      <c r="P34" s="103"/>
    </row>
    <row r="35" spans="1:16" ht="15.75">
      <c r="A35" s="103"/>
      <c r="B35" s="103"/>
      <c r="C35" s="103"/>
      <c r="D35" s="103"/>
      <c r="E35" s="103"/>
      <c r="F35" s="103"/>
      <c r="G35" s="103"/>
      <c r="H35" s="103"/>
      <c r="I35" s="103"/>
      <c r="J35" s="103"/>
      <c r="K35" s="103"/>
      <c r="L35" s="103"/>
      <c r="M35" s="103"/>
      <c r="N35" s="103"/>
      <c r="O35" s="103"/>
      <c r="P35" s="103"/>
    </row>
    <row r="36" spans="1:16" ht="15.75">
      <c r="A36" s="103"/>
      <c r="B36" s="103"/>
      <c r="C36" s="103"/>
      <c r="D36" s="103"/>
      <c r="E36" s="103"/>
      <c r="F36" s="103"/>
      <c r="G36" s="103"/>
      <c r="H36" s="103"/>
      <c r="I36" s="103"/>
      <c r="J36" s="103"/>
      <c r="K36" s="103"/>
      <c r="L36" s="103"/>
      <c r="M36" s="103"/>
      <c r="N36" s="103"/>
      <c r="O36" s="103"/>
      <c r="P36" s="103"/>
    </row>
    <row r="37" spans="1:16" ht="15.75">
      <c r="A37" s="103"/>
      <c r="B37" s="103"/>
      <c r="C37" s="103"/>
      <c r="D37" s="103"/>
      <c r="E37" s="103"/>
      <c r="F37" s="103"/>
      <c r="G37" s="103"/>
      <c r="H37" s="103"/>
      <c r="I37" s="103"/>
      <c r="J37" s="103"/>
      <c r="K37" s="103"/>
      <c r="L37" s="103"/>
      <c r="M37" s="103"/>
      <c r="N37" s="103"/>
      <c r="O37" s="103"/>
      <c r="P37" s="103"/>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E7" sqref="E7:E8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1"/>
    <col min="15" max="15" width="11.625" style="132" bestFit="1" customWidth="1"/>
    <col min="16" max="16" width="10.5" style="131" bestFit="1" customWidth="1"/>
    <col min="17" max="17" width="7.5" style="131" bestFit="1" customWidth="1"/>
    <col min="18" max="18" width="10.5" style="131" bestFit="1" customWidth="1"/>
    <col min="19" max="27" width="9" style="131"/>
  </cols>
  <sheetData>
    <row r="1" spans="1:27">
      <c r="A1" s="70"/>
      <c r="B1" s="70"/>
      <c r="C1" s="70"/>
      <c r="D1" s="70"/>
      <c r="E1" s="70"/>
      <c r="F1" s="70"/>
      <c r="G1" s="70"/>
      <c r="H1" s="70"/>
      <c r="I1" s="70"/>
      <c r="J1" s="70"/>
      <c r="K1" s="70"/>
      <c r="L1" s="70"/>
      <c r="M1" s="70"/>
      <c r="N1" s="136"/>
      <c r="O1" s="155"/>
      <c r="P1" s="136"/>
      <c r="Q1" s="136"/>
      <c r="R1" s="137"/>
      <c r="S1" s="137"/>
      <c r="T1" s="137"/>
      <c r="U1" s="137"/>
      <c r="V1" s="137"/>
      <c r="W1" s="137"/>
      <c r="X1" s="137"/>
      <c r="Y1" s="137"/>
      <c r="Z1" s="137"/>
      <c r="AA1" s="137"/>
    </row>
    <row r="2" spans="1:27">
      <c r="A2" s="70"/>
      <c r="B2" s="70"/>
      <c r="C2" s="70"/>
      <c r="D2" s="70"/>
      <c r="E2" s="70"/>
      <c r="F2" s="70"/>
      <c r="G2" s="70"/>
      <c r="H2" s="70"/>
      <c r="I2" s="70"/>
      <c r="J2" s="70"/>
      <c r="K2" s="70"/>
      <c r="L2" s="70"/>
      <c r="M2" s="70"/>
      <c r="N2" s="136"/>
      <c r="O2" s="155"/>
      <c r="P2" s="136"/>
      <c r="Q2" s="136"/>
      <c r="R2" s="137"/>
      <c r="S2" s="137"/>
      <c r="T2" s="137"/>
      <c r="U2" s="137"/>
      <c r="V2" s="137"/>
      <c r="W2" s="137"/>
      <c r="X2" s="137"/>
      <c r="Y2" s="137"/>
      <c r="Z2" s="137"/>
      <c r="AA2" s="137"/>
    </row>
    <row r="3" spans="1:27">
      <c r="A3" s="136"/>
      <c r="B3" s="138"/>
      <c r="C3" s="136"/>
      <c r="D3" s="70"/>
      <c r="E3" s="70"/>
      <c r="F3" s="70"/>
      <c r="G3" s="70"/>
      <c r="H3" s="70"/>
      <c r="I3" s="70"/>
      <c r="J3" s="70"/>
      <c r="K3" s="70"/>
      <c r="L3" s="70"/>
      <c r="M3" s="70"/>
      <c r="N3" s="136"/>
      <c r="O3" s="155"/>
      <c r="P3" s="136"/>
      <c r="Q3" s="136"/>
      <c r="R3" s="137"/>
      <c r="S3" s="137"/>
      <c r="T3" s="137"/>
      <c r="U3" s="137"/>
      <c r="V3" s="137"/>
      <c r="W3" s="137"/>
      <c r="X3" s="137"/>
      <c r="Y3" s="137"/>
      <c r="Z3" s="137"/>
      <c r="AA3" s="137"/>
    </row>
    <row r="4" spans="1:27">
      <c r="A4" s="70"/>
      <c r="B4" s="70"/>
      <c r="C4" s="70"/>
      <c r="D4" s="70"/>
      <c r="E4" s="70"/>
      <c r="F4" s="70"/>
      <c r="G4" s="70"/>
      <c r="H4" s="70"/>
      <c r="I4" s="70"/>
      <c r="J4" s="70"/>
      <c r="K4" s="70"/>
      <c r="L4" s="70"/>
      <c r="M4" s="70"/>
      <c r="N4" s="136"/>
      <c r="O4" s="155"/>
      <c r="P4" s="136"/>
      <c r="Q4" s="136"/>
      <c r="R4" s="137"/>
      <c r="S4" s="137"/>
      <c r="T4" s="137"/>
      <c r="U4" s="137"/>
      <c r="V4" s="137"/>
      <c r="W4" s="137"/>
      <c r="X4" s="137"/>
      <c r="Y4" s="137"/>
      <c r="Z4" s="137"/>
      <c r="AA4" s="137"/>
    </row>
    <row r="5" spans="1:27">
      <c r="A5" s="66" t="s">
        <v>50</v>
      </c>
      <c r="B5" s="69">
        <f>市场及表现!Q18</f>
        <v>41946</v>
      </c>
      <c r="C5" s="66" t="s">
        <v>51</v>
      </c>
      <c r="D5" s="69">
        <f>市场及表现!Q19</f>
        <v>41950</v>
      </c>
      <c r="F5" s="70"/>
      <c r="G5" s="70"/>
      <c r="H5" s="70"/>
      <c r="I5" s="70"/>
      <c r="J5" s="70"/>
      <c r="K5" s="70"/>
      <c r="L5" s="70"/>
      <c r="M5" s="70"/>
      <c r="N5" s="136"/>
      <c r="O5" s="155"/>
      <c r="P5" s="136"/>
      <c r="Q5" s="136"/>
      <c r="R5" s="137"/>
      <c r="S5" s="137"/>
      <c r="T5" s="137"/>
      <c r="U5" s="137"/>
      <c r="V5" s="137"/>
      <c r="W5" s="137"/>
      <c r="X5" s="137"/>
      <c r="Y5" s="137"/>
      <c r="Z5" s="137"/>
      <c r="AA5" s="137"/>
    </row>
    <row r="6" spans="1:27" ht="27.75" customHeight="1">
      <c r="A6" s="67"/>
      <c r="B6" s="68" t="s">
        <v>53</v>
      </c>
      <c r="C6" s="68" t="s">
        <v>54</v>
      </c>
      <c r="D6" s="68" t="s">
        <v>55</v>
      </c>
      <c r="E6" s="68" t="s">
        <v>56</v>
      </c>
      <c r="F6" s="68" t="s">
        <v>52</v>
      </c>
      <c r="G6" s="102" t="s">
        <v>302</v>
      </c>
      <c r="H6" s="68" t="s">
        <v>301</v>
      </c>
      <c r="I6" s="89" t="s">
        <v>209</v>
      </c>
      <c r="J6" s="89" t="s">
        <v>119</v>
      </c>
      <c r="K6" s="89" t="s">
        <v>210</v>
      </c>
      <c r="L6" s="89" t="s">
        <v>211</v>
      </c>
      <c r="M6" s="90" t="s">
        <v>224</v>
      </c>
      <c r="N6" s="136"/>
      <c r="O6" s="155"/>
      <c r="P6" s="136"/>
      <c r="Q6" s="136"/>
      <c r="R6" s="137"/>
      <c r="S6" s="137"/>
      <c r="T6" s="137"/>
      <c r="U6" s="137"/>
      <c r="V6" s="137"/>
      <c r="W6" s="137"/>
      <c r="X6" s="137"/>
      <c r="Y6" s="137"/>
      <c r="Z6" s="137"/>
      <c r="AA6" s="137"/>
    </row>
    <row r="7" spans="1:27">
      <c r="A7" s="197" t="s">
        <v>200</v>
      </c>
      <c r="B7" s="153" t="s">
        <v>120</v>
      </c>
      <c r="C7" s="143" t="str">
        <f>[7]!S_INFO_NAME(B7)</f>
        <v>丰乐种业</v>
      </c>
      <c r="D7" s="144">
        <f>[7]!S_DQ_CLOSE(B7,$D$5,1)</f>
        <v>7.78</v>
      </c>
      <c r="E7" s="144">
        <f>[7]!s_pq_pctchange(B7,$B$5,$D$5)</f>
        <v>0</v>
      </c>
      <c r="F7" s="144">
        <f>[7]!S_VAL_PE_TTM(B7,$D$5)</f>
        <v>23.929790496826172</v>
      </c>
      <c r="G7" s="144">
        <f>IF([7]!s_val_estpe(B7,"2013-01-30",2012)&lt;&gt;0,[7]!s_val_estpe(B7,"2013-01-30",2012),"")</f>
        <v>65.195526123046875</v>
      </c>
      <c r="H7" s="144">
        <f>[7]!s_val_pb_lf(B7,$D$5)</f>
        <v>1.8518990278244019</v>
      </c>
      <c r="I7" s="144">
        <f>[7]!s_val_ashrmarketvalue(B7,$D$5)/100000000</f>
        <v>23.252366469000002</v>
      </c>
      <c r="J7" s="144">
        <f>[7]!S_VAL_MV(B7,$D$5)/100000000</f>
        <v>23.2525503104</v>
      </c>
      <c r="K7" s="144">
        <f t="shared" ref="K7:K38" si="0">I7/J7</f>
        <v>0.99999209371025788</v>
      </c>
      <c r="L7" s="144" t="str">
        <f>[7]!s_holder_name(B7,$D$5,1)</f>
        <v>合肥市建设投资控股(集团)有限公司</v>
      </c>
      <c r="M7" s="65">
        <f>[7]!s_holder_pct(B7,$D$5,1)</f>
        <v>34.110000610351563</v>
      </c>
      <c r="N7" s="136"/>
      <c r="O7" s="137"/>
      <c r="P7" s="137"/>
      <c r="Q7" s="137"/>
      <c r="R7" s="137"/>
      <c r="S7" s="137"/>
      <c r="T7" s="137"/>
      <c r="U7" s="137"/>
      <c r="V7" s="137"/>
      <c r="W7" s="137"/>
      <c r="X7" s="137"/>
      <c r="Y7" s="137"/>
      <c r="Z7" s="137"/>
      <c r="AA7" s="137"/>
    </row>
    <row r="8" spans="1:27" s="137" customFormat="1">
      <c r="A8" s="197"/>
      <c r="B8" s="142" t="s">
        <v>121</v>
      </c>
      <c r="C8" s="143" t="str">
        <f>[7]!S_INFO_NAME(B8)</f>
        <v>隆平高科</v>
      </c>
      <c r="D8" s="144">
        <f>[7]!S_DQ_CLOSE(B8,$D$5,1)</f>
        <v>17.02</v>
      </c>
      <c r="E8" s="144">
        <f>[7]!s_pq_pctchange(B8,$B$5,$D$5)</f>
        <v>-4.1666666666666856</v>
      </c>
      <c r="F8" s="144">
        <f>[7]!S_VAL_PE_TTM(B8,$D$5)</f>
        <v>69.31427001953125</v>
      </c>
      <c r="G8" s="144">
        <f>IF([7]!s_val_estpe(B8,"2013-01-30",2012)&lt;&gt;0,[7]!s_val_estpe(B8,"2013-01-30",2012),"")</f>
        <v>36.327411651611328</v>
      </c>
      <c r="H8" s="144">
        <f>[7]!s_val_pb_lf(B8,$D$5)</f>
        <v>10.311160087585449</v>
      </c>
      <c r="I8" s="144">
        <f>[7]!s_val_ashrmarketvalue(B8,$D$5)/100000000</f>
        <v>141.47634132959999</v>
      </c>
      <c r="J8" s="144">
        <f>[7]!S_VAL_MV(B8,$D$5)/100000000</f>
        <v>169.53621999999999</v>
      </c>
      <c r="K8" s="144">
        <f t="shared" si="0"/>
        <v>0.83449036040558178</v>
      </c>
      <c r="L8" s="144" t="str">
        <f>[7]!s_holder_name(B8,$D$5,1)</f>
        <v>湖南新大新股份有限公司</v>
      </c>
      <c r="M8" s="135">
        <f>[7]!s_holder_pct(B8,$D$5,1)</f>
        <v>14.399999618530273</v>
      </c>
      <c r="N8" s="136"/>
    </row>
    <row r="9" spans="1:27" s="137" customFormat="1">
      <c r="A9" s="197"/>
      <c r="B9" s="142" t="s">
        <v>122</v>
      </c>
      <c r="C9" s="143" t="str">
        <f>[7]!S_INFO_NAME(B9)</f>
        <v>登海种业</v>
      </c>
      <c r="D9" s="144">
        <f>[7]!S_DQ_CLOSE(B9,$D$5,1)</f>
        <v>34.68</v>
      </c>
      <c r="E9" s="144">
        <f>[7]!s_pq_pctchange(B9,$B$5,$D$5)</f>
        <v>4.1441441441441462</v>
      </c>
      <c r="F9" s="144">
        <f>[7]!S_VAL_PE_TTM(B9,$D$5)</f>
        <v>33.608272552490234</v>
      </c>
      <c r="G9" s="144">
        <f>IF([7]!s_val_estpe(B9,"2013-01-30",2012)&lt;&gt;0,[7]!s_val_estpe(B9,"2013-01-30",2012),"")</f>
        <v>33.884521484375</v>
      </c>
      <c r="H9" s="144">
        <f>[7]!s_val_pb_lf(B9,$D$5)</f>
        <v>6.8552465438842773</v>
      </c>
      <c r="I9" s="144">
        <f>[7]!s_val_ashrmarketvalue(B9,$D$5)/100000000</f>
        <v>114.24919654440001</v>
      </c>
      <c r="J9" s="144">
        <f>[7]!S_VAL_MV(B9,$D$5)/100000000</f>
        <v>122.0736</v>
      </c>
      <c r="K9" s="144">
        <f t="shared" si="0"/>
        <v>0.93590421306818183</v>
      </c>
      <c r="L9" s="144" t="str">
        <f>[7]!s_holder_name(B9,$D$5,1)</f>
        <v>莱州市农业科学院</v>
      </c>
      <c r="M9" s="135">
        <f>[7]!s_holder_pct(B9,$D$5,1)</f>
        <v>53.099998474121094</v>
      </c>
      <c r="N9" s="136"/>
    </row>
    <row r="10" spans="1:27">
      <c r="A10" s="197"/>
      <c r="B10" s="153" t="s">
        <v>123</v>
      </c>
      <c r="C10" s="143" t="str">
        <f>[7]!S_INFO_NAME(B10)</f>
        <v>荃银高科</v>
      </c>
      <c r="D10" s="144">
        <f>[7]!S_DQ_CLOSE(B10,$D$5,1)</f>
        <v>12.95</v>
      </c>
      <c r="E10" s="144">
        <f>[7]!s_pq_pctchange(B10,$B$5,$D$5)</f>
        <v>0.93530787217459554</v>
      </c>
      <c r="F10" s="144">
        <f>[7]!S_VAL_PE_TTM(B10,$D$5)</f>
        <v>183.80030822753906</v>
      </c>
      <c r="G10" s="144">
        <f>IF([7]!s_val_estpe(B10,"2013-01-30",2012)&lt;&gt;0,[7]!s_val_estpe(B10,"2013-01-30",2012),"")</f>
        <v>50.641021728515625</v>
      </c>
      <c r="H10" s="144">
        <f>[7]!s_val_pb_lf(B10,$D$5)</f>
        <v>3.7068068981170654</v>
      </c>
      <c r="I10" s="144">
        <f>[7]!s_val_ashrmarketvalue(B10,$D$5)/100000000</f>
        <v>13.8299057505</v>
      </c>
      <c r="J10" s="144">
        <f>[7]!S_VAL_MV(B10,$D$5)/100000000</f>
        <v>20.512799999999999</v>
      </c>
      <c r="K10" s="144">
        <f t="shared" si="0"/>
        <v>0.67420857954545454</v>
      </c>
      <c r="L10" s="144" t="str">
        <f>[7]!s_holder_name(B10,$D$5,1)</f>
        <v>贾桂兰</v>
      </c>
      <c r="M10" s="65">
        <f>[7]!s_holder_pct(B10,$D$5,1)</f>
        <v>11.390000343322754</v>
      </c>
      <c r="N10" s="136"/>
      <c r="O10" s="137"/>
      <c r="P10" s="137"/>
      <c r="Q10" s="137"/>
      <c r="R10" s="137"/>
      <c r="S10" s="137"/>
      <c r="T10" s="137"/>
      <c r="U10" s="137"/>
      <c r="V10" s="137"/>
      <c r="W10" s="137"/>
      <c r="X10" s="137"/>
      <c r="Y10" s="137"/>
      <c r="Z10" s="137"/>
      <c r="AA10" s="137"/>
    </row>
    <row r="11" spans="1:27">
      <c r="A11" s="197"/>
      <c r="B11" s="153" t="s">
        <v>124</v>
      </c>
      <c r="C11" s="143" t="str">
        <f>[7]!S_INFO_NAME(B11)</f>
        <v>神农大丰</v>
      </c>
      <c r="D11" s="144">
        <f>[7]!S_DQ_CLOSE(B11,$D$5,1)</f>
        <v>7.86</v>
      </c>
      <c r="E11" s="144">
        <f>[7]!s_pq_pctchange(B11,$B$5,$D$5)</f>
        <v>0</v>
      </c>
      <c r="F11" s="144">
        <f>[7]!S_VAL_PE_TTM(B11,$D$5)</f>
        <v>-113.99815368652344</v>
      </c>
      <c r="G11" s="144">
        <f>IF([7]!s_val_estpe(B11,"2013-01-30",2012)&lt;&gt;0,[7]!s_val_estpe(B11,"2013-01-30",2012),"")</f>
        <v>35.191184997558594</v>
      </c>
      <c r="H11" s="144">
        <f>[7]!s_val_pb_lf(B11,$D$5)</f>
        <v>2.4755611419677734</v>
      </c>
      <c r="I11" s="144">
        <f>[7]!s_val_ashrmarketvalue(B11,$D$5)/100000000</f>
        <v>32.043647999999997</v>
      </c>
      <c r="J11" s="144">
        <f>[7]!S_VAL_MV(B11,$D$5)/100000000</f>
        <v>32.194560000000003</v>
      </c>
      <c r="K11" s="144">
        <f t="shared" si="0"/>
        <v>0.99531249999999982</v>
      </c>
      <c r="L11" s="144" t="str">
        <f>[7]!s_holder_name(B11,$D$5,1)</f>
        <v>黄培劲</v>
      </c>
      <c r="M11" s="65">
        <f>[7]!s_holder_pct(B11,$D$5,1)</f>
        <v>17.729999542236328</v>
      </c>
      <c r="N11" s="136"/>
      <c r="O11" s="137"/>
      <c r="P11" s="137"/>
      <c r="Q11" s="137"/>
      <c r="R11" s="137"/>
      <c r="S11" s="137"/>
      <c r="T11" s="137"/>
      <c r="U11" s="137"/>
      <c r="V11" s="137"/>
      <c r="W11" s="137"/>
      <c r="X11" s="137"/>
      <c r="Y11" s="137"/>
      <c r="Z11" s="137"/>
      <c r="AA11" s="137"/>
    </row>
    <row r="12" spans="1:27" s="137" customFormat="1">
      <c r="A12" s="197"/>
      <c r="B12" s="142" t="s">
        <v>125</v>
      </c>
      <c r="C12" s="143" t="str">
        <f>[7]!S_INFO_NAME(B12)</f>
        <v>亚盛集团</v>
      </c>
      <c r="D12" s="144">
        <f>[7]!S_DQ_CLOSE(B12,$D$5,1)</f>
        <v>8.24</v>
      </c>
      <c r="E12" s="144">
        <f>[7]!s_pq_pctchange(B12,$B$5,$D$5)</f>
        <v>5.6410256410256432</v>
      </c>
      <c r="F12" s="144">
        <f>[7]!S_VAL_PE_TTM(B12,$D$5)</f>
        <v>49.870010375976563</v>
      </c>
      <c r="G12" s="144">
        <f>IF([7]!s_val_estpe(B12,"2013-01-30",2012)&lt;&gt;0,[7]!s_val_estpe(B12,"2013-01-30",2012),"")</f>
        <v>38.090068817138672</v>
      </c>
      <c r="H12" s="144">
        <f>[7]!s_val_pb_lf(B12,$D$5)</f>
        <v>3.5683562755584717</v>
      </c>
      <c r="I12" s="144">
        <f>[7]!s_val_ashrmarketvalue(B12,$D$5)/100000000</f>
        <v>160.42580597040001</v>
      </c>
      <c r="J12" s="144">
        <f>[7]!S_VAL_MV(B12,$D$5)/100000000</f>
        <v>160.42580597040001</v>
      </c>
      <c r="K12" s="144">
        <f t="shared" si="0"/>
        <v>1</v>
      </c>
      <c r="L12" s="144" t="str">
        <f>[7]!s_holder_name(B12,$D$5,1)</f>
        <v>甘肃省农垦集团有限责任公司</v>
      </c>
      <c r="M12" s="135">
        <f>[7]!s_holder_pct(B12,$D$5,1)</f>
        <v>15.829999923706055</v>
      </c>
      <c r="N12" s="136"/>
      <c r="R12" s="141">
        <f>市场及表现!AG25</f>
        <v>0</v>
      </c>
    </row>
    <row r="13" spans="1:27">
      <c r="A13" s="197"/>
      <c r="B13" s="153" t="s">
        <v>126</v>
      </c>
      <c r="C13" s="143" t="str">
        <f>[7]!S_INFO_NAME(B13)</f>
        <v>敦煌种业</v>
      </c>
      <c r="D13" s="144">
        <f>[7]!S_DQ_CLOSE(B13,$D$5,1)</f>
        <v>7.75</v>
      </c>
      <c r="E13" s="144">
        <f>[7]!s_pq_pctchange(B13,$B$5,$D$5)</f>
        <v>2.5132275132275117</v>
      </c>
      <c r="F13" s="144">
        <f>[7]!S_VAL_PE_TTM(B13,$D$5)</f>
        <v>-180.54173278808594</v>
      </c>
      <c r="G13" s="144">
        <f>IF([7]!s_val_estpe(B13,"2013-01-30",2012)&lt;&gt;0,[7]!s_val_estpe(B13,"2013-01-30",2012),"")</f>
        <v>-74.311111450195313</v>
      </c>
      <c r="H13" s="144">
        <f>[7]!s_val_pb_lf(B13,$D$5)</f>
        <v>4.2080917358398437</v>
      </c>
      <c r="I13" s="144">
        <f>[7]!s_val_ashrmarketvalue(B13,$D$5)/100000000</f>
        <v>34.704661199999997</v>
      </c>
      <c r="J13" s="144">
        <f>[7]!S_VAL_MV(B13,$D$5)/100000000</f>
        <v>34.704661199999997</v>
      </c>
      <c r="K13" s="144">
        <f t="shared" si="0"/>
        <v>1</v>
      </c>
      <c r="L13" s="144" t="str">
        <f>[7]!s_holder_name(B13,$D$5,1)</f>
        <v>酒泉地区现代农业(控股集团)有限责任公司</v>
      </c>
      <c r="M13" s="65">
        <f>[7]!s_holder_pct(B13,$D$5,1)</f>
        <v>15.220000267028809</v>
      </c>
      <c r="N13" s="136"/>
      <c r="O13" s="137"/>
      <c r="P13" s="137"/>
      <c r="Q13" s="137"/>
      <c r="R13" s="137"/>
      <c r="S13" s="137"/>
      <c r="T13" s="137"/>
      <c r="U13" s="137"/>
      <c r="V13" s="137"/>
      <c r="W13" s="137"/>
      <c r="X13" s="137"/>
      <c r="Y13" s="137"/>
      <c r="Z13" s="137"/>
      <c r="AA13" s="137"/>
    </row>
    <row r="14" spans="1:27">
      <c r="A14" s="197"/>
      <c r="B14" s="154" t="s">
        <v>127</v>
      </c>
      <c r="C14" s="149" t="str">
        <f>[7]!S_INFO_NAME(B14)</f>
        <v>万向德农</v>
      </c>
      <c r="D14" s="150">
        <f>[7]!S_DQ_CLOSE(B14,$D$5,1)</f>
        <v>12.24</v>
      </c>
      <c r="E14" s="150">
        <f>[7]!s_pq_pctchange(B14,$B$5,$D$5)</f>
        <v>-3.3175355450236865</v>
      </c>
      <c r="F14" s="150">
        <f>[7]!S_VAL_PE_TTM(B14,$D$5)</f>
        <v>-40.531940460205078</v>
      </c>
      <c r="G14" s="150">
        <f>IF([7]!s_val_estpe(B14,"2013-01-30",2012)&lt;&gt;0,[7]!s_val_estpe(B14,"2013-01-30",2012),"")</f>
        <v>30.454633712768555</v>
      </c>
      <c r="H14" s="150">
        <f>[7]!s_val_pb_lf(B14,$D$5)</f>
        <v>7.5933904647827148</v>
      </c>
      <c r="I14" s="150">
        <f>[7]!s_val_ashrmarketvalue(B14,$D$5)/100000000</f>
        <v>25.043040000000001</v>
      </c>
      <c r="J14" s="150">
        <f>[7]!S_VAL_MV(B14,$D$5)/100000000</f>
        <v>25.043040000000001</v>
      </c>
      <c r="K14" s="150">
        <f t="shared" si="0"/>
        <v>1</v>
      </c>
      <c r="L14" s="150" t="str">
        <f>[7]!s_holder_name(B14,$D$5,1)</f>
        <v>万向三农集团有限公司</v>
      </c>
      <c r="M14" s="91">
        <f>[7]!s_holder_pct(B14,$D$5,1)</f>
        <v>48.759998321533203</v>
      </c>
      <c r="N14" s="136"/>
      <c r="O14" s="137"/>
      <c r="P14" s="137"/>
      <c r="Q14" s="137"/>
      <c r="R14" s="137"/>
      <c r="S14" s="137"/>
      <c r="T14" s="137"/>
      <c r="U14" s="137"/>
      <c r="V14" s="137"/>
      <c r="W14" s="137"/>
      <c r="X14" s="137"/>
      <c r="Y14" s="137"/>
      <c r="Z14" s="137"/>
      <c r="AA14" s="137"/>
    </row>
    <row r="15" spans="1:27">
      <c r="A15" s="197" t="s">
        <v>201</v>
      </c>
      <c r="B15" s="153" t="s">
        <v>128</v>
      </c>
      <c r="C15" s="143" t="str">
        <f>[7]!S_INFO_NAME(B15)</f>
        <v>新中基</v>
      </c>
      <c r="D15" s="144">
        <f>[7]!S_DQ_CLOSE(B15,$D$5,1)</f>
        <v>5.09</v>
      </c>
      <c r="E15" s="144">
        <f>[7]!s_pq_pctchange(B15,$B$5,$D$5)</f>
        <v>3.2454361054766734</v>
      </c>
      <c r="F15" s="144">
        <f>[7]!S_VAL_PE_TTM(B15,$D$5)</f>
        <v>-15.045451164245605</v>
      </c>
      <c r="G15" s="144" t="str">
        <f>IF([7]!s_val_estpe(B15,"2013-01-30",2012)&lt;&gt;0,[7]!s_val_estpe(B15,"2013-01-30",2012),"")</f>
        <v/>
      </c>
      <c r="H15" s="144">
        <f>[7]!s_val_pb_lf(B15,$D$5)</f>
        <v>4.5888423919677734</v>
      </c>
      <c r="I15" s="144">
        <f>[7]!s_val_ashrmarketvalue(B15,$D$5)/100000000</f>
        <v>39.258334171099996</v>
      </c>
      <c r="J15" s="144">
        <f>[7]!S_VAL_MV(B15,$D$5)/100000000</f>
        <v>39.258334171099996</v>
      </c>
      <c r="K15" s="144">
        <f t="shared" si="0"/>
        <v>1</v>
      </c>
      <c r="L15" s="144" t="str">
        <f>[7]!s_holder_name(B15,$D$5,1)</f>
        <v>农六师国有资产经营有限责任公司</v>
      </c>
      <c r="M15" s="65">
        <f>[7]!s_holder_pct(B15,$D$5,1)</f>
        <v>15.460000038146973</v>
      </c>
      <c r="N15" s="136"/>
      <c r="O15" s="137"/>
      <c r="P15" s="137"/>
      <c r="Q15" s="137"/>
      <c r="R15" s="137"/>
      <c r="S15" s="137"/>
      <c r="T15" s="137"/>
      <c r="U15" s="137"/>
      <c r="V15" s="137"/>
      <c r="W15" s="137"/>
      <c r="X15" s="137"/>
      <c r="Y15" s="137"/>
      <c r="Z15" s="137"/>
      <c r="AA15" s="137"/>
    </row>
    <row r="16" spans="1:27">
      <c r="A16" s="197"/>
      <c r="B16" s="153" t="s">
        <v>129</v>
      </c>
      <c r="C16" s="143" t="str">
        <f>[7]!S_INFO_NAME(B16)</f>
        <v>朗源股份</v>
      </c>
      <c r="D16" s="144">
        <f>[7]!S_DQ_CLOSE(B16,$D$5,1)</f>
        <v>7.32</v>
      </c>
      <c r="E16" s="144">
        <f>[7]!s_pq_pctchange(B16,$B$5,$D$5)</f>
        <v>0.96551724137932116</v>
      </c>
      <c r="F16" s="144">
        <f>[7]!S_VAL_PE_TTM(B16,$D$5)</f>
        <v>33.284713745117187</v>
      </c>
      <c r="G16" s="144">
        <f>IF([7]!s_val_estpe(B16,"2013-01-30",2012)&lt;&gt;0,[7]!s_val_estpe(B16,"2013-01-30",2012),"")</f>
        <v>24.499998092651367</v>
      </c>
      <c r="H16" s="144">
        <f>[7]!s_val_pb_lf(B16,$D$5)</f>
        <v>4.2155766487121582</v>
      </c>
      <c r="I16" s="144">
        <f>[7]!s_val_ashrmarketvalue(B16,$D$5)/100000000</f>
        <v>34.022884566000002</v>
      </c>
      <c r="J16" s="144">
        <f>[7]!S_VAL_MV(B16,$D$5)/100000000</f>
        <v>34.462560000000003</v>
      </c>
      <c r="K16" s="144">
        <f t="shared" si="0"/>
        <v>0.98724193925233639</v>
      </c>
      <c r="L16" s="144" t="str">
        <f>[7]!s_holder_name(B16,$D$5,1)</f>
        <v>新疆尚龙股权投资管理有限公司</v>
      </c>
      <c r="M16" s="65">
        <f>[7]!s_holder_pct(B16,$D$5,1)</f>
        <v>39.840000152587891</v>
      </c>
      <c r="N16" s="136"/>
      <c r="O16" s="137"/>
      <c r="P16" s="137"/>
      <c r="Q16" s="137"/>
      <c r="R16" s="137"/>
      <c r="S16" s="137"/>
      <c r="T16" s="137"/>
      <c r="U16" s="137"/>
      <c r="V16" s="137"/>
      <c r="W16" s="137"/>
      <c r="X16" s="137"/>
      <c r="Y16" s="137"/>
      <c r="Z16" s="137"/>
      <c r="AA16" s="137"/>
    </row>
    <row r="17" spans="1:27">
      <c r="A17" s="197"/>
      <c r="B17" s="153" t="s">
        <v>130</v>
      </c>
      <c r="C17" s="143" t="str">
        <f>[7]!S_INFO_NAME(B17)</f>
        <v>香梨股份</v>
      </c>
      <c r="D17" s="144">
        <f>[7]!S_DQ_CLOSE(B17,$D$5,1)</f>
        <v>12.96</v>
      </c>
      <c r="E17" s="144">
        <f>[7]!s_pq_pctchange(B17,$B$5,$D$5)</f>
        <v>1.3291634089132254</v>
      </c>
      <c r="F17" s="144">
        <f>[7]!S_VAL_PE_TTM(B17,$D$5)</f>
        <v>-587.837890625</v>
      </c>
      <c r="G17" s="144" t="str">
        <f>IF([7]!s_val_estpe(B17,"2013-01-30",2012)&lt;&gt;0,[7]!s_val_estpe(B17,"2013-01-30",2012),"")</f>
        <v/>
      </c>
      <c r="H17" s="144">
        <f>[7]!s_val_pb_lf(B17,$D$5)</f>
        <v>6.8427085876464844</v>
      </c>
      <c r="I17" s="144">
        <f>[7]!s_val_ashrmarketvalue(B17,$D$5)/100000000</f>
        <v>19.142810740800002</v>
      </c>
      <c r="J17" s="144">
        <f>[7]!S_VAL_MV(B17,$D$5)/100000000</f>
        <v>19.142810740800002</v>
      </c>
      <c r="K17" s="144">
        <f t="shared" si="0"/>
        <v>1</v>
      </c>
      <c r="L17" s="144" t="str">
        <f>[7]!s_holder_name(B17,$D$5,1)</f>
        <v>新疆融盛投资有限公司</v>
      </c>
      <c r="M17" s="65">
        <f>[7]!s_holder_pct(B17,$D$5,1)</f>
        <v>25.219999313354492</v>
      </c>
      <c r="N17" s="136"/>
      <c r="O17" s="137"/>
      <c r="P17" s="137"/>
      <c r="Q17" s="137"/>
      <c r="R17" s="137"/>
      <c r="S17" s="137"/>
      <c r="T17" s="137"/>
      <c r="U17" s="137"/>
      <c r="V17" s="137"/>
      <c r="W17" s="137"/>
      <c r="X17" s="137"/>
      <c r="Y17" s="137"/>
      <c r="Z17" s="137"/>
      <c r="AA17" s="137"/>
    </row>
    <row r="18" spans="1:27" s="137" customFormat="1">
      <c r="A18" s="197"/>
      <c r="B18" s="142" t="s">
        <v>131</v>
      </c>
      <c r="C18" s="143" t="str">
        <f>[7]!S_INFO_NAME(B18)</f>
        <v>中粮屯河</v>
      </c>
      <c r="D18" s="144">
        <f>[7]!S_DQ_CLOSE(B18,$D$5,1)</f>
        <v>6.99</v>
      </c>
      <c r="E18" s="144">
        <f>[7]!s_pq_pctchange(B18,$B$5,$D$5)</f>
        <v>8.2043343653250833</v>
      </c>
      <c r="F18" s="144">
        <f>[7]!S_VAL_PE_TTM(B18,$D$5)</f>
        <v>-950.09259033203125</v>
      </c>
      <c r="G18" s="144">
        <f>IF([7]!s_val_estpe(B18,"2013-01-30",2012)&lt;&gt;0,[7]!s_val_estpe(B18,"2013-01-30",2012),"")</f>
        <v>-20.25743293762207</v>
      </c>
      <c r="H18" s="144">
        <f>[7]!s_val_pb_lf(B18,$D$5)</f>
        <v>2.3820369243621826</v>
      </c>
      <c r="I18" s="144">
        <f>[7]!s_val_ashrmarketvalue(B18,$D$5)/100000000</f>
        <v>92.454175504500014</v>
      </c>
      <c r="J18" s="144">
        <f>[7]!S_VAL_MV(B18,$D$5)/100000000</f>
        <v>143.42614323450002</v>
      </c>
      <c r="K18" s="144">
        <f t="shared" si="0"/>
        <v>0.64461173827520801</v>
      </c>
      <c r="L18" s="144" t="str">
        <f>[7]!s_holder_name(B18,$D$5,1)</f>
        <v>中粮集团有限公司</v>
      </c>
      <c r="M18" s="135">
        <f>[7]!s_holder_pct(B18,$D$5,1)</f>
        <v>55</v>
      </c>
      <c r="N18" s="136"/>
    </row>
    <row r="19" spans="1:27">
      <c r="A19" s="197"/>
      <c r="B19" s="154" t="s">
        <v>132</v>
      </c>
      <c r="C19" s="149" t="str">
        <f>[7]!S_INFO_NAME(B19)</f>
        <v>国投中鲁</v>
      </c>
      <c r="D19" s="150">
        <f>[7]!S_DQ_CLOSE(B19,$D$5,1)</f>
        <v>17.36</v>
      </c>
      <c r="E19" s="150">
        <f>[7]!s_pq_pctchange(B19,$B$5,$D$5)</f>
        <v>12.072304712717873</v>
      </c>
      <c r="F19" s="150">
        <f>[7]!S_VAL_PE_TTM(B19,$D$5)</f>
        <v>-56.338901519775391</v>
      </c>
      <c r="G19" s="150" t="str">
        <f>IF([7]!s_val_estpe(B19,"2013-01-30",2012)&lt;&gt;0,[7]!s_val_estpe(B19,"2013-01-30",2012),"")</f>
        <v/>
      </c>
      <c r="H19" s="150">
        <f>[7]!s_val_pb_lf(B19,$D$5)</f>
        <v>5.3962597846984863</v>
      </c>
      <c r="I19" s="150">
        <f>[7]!s_val_ashrmarketvalue(B19,$D$5)/100000000</f>
        <v>44.097872000000002</v>
      </c>
      <c r="J19" s="150">
        <f>[7]!S_VAL_MV(B19,$D$5)/100000000</f>
        <v>45.519655999999998</v>
      </c>
      <c r="K19" s="150">
        <f t="shared" si="0"/>
        <v>0.96876549330689155</v>
      </c>
      <c r="L19" s="150" t="str">
        <f>[7]!s_holder_name(B19,$D$5,1)</f>
        <v>国家开发投资公司</v>
      </c>
      <c r="M19" s="150">
        <f>[7]!s_holder_pct(B19,$D$5,1)</f>
        <v>44.369998931884766</v>
      </c>
      <c r="N19" s="136"/>
      <c r="O19" s="137"/>
      <c r="P19" s="137"/>
      <c r="Q19" s="137"/>
      <c r="R19" s="137"/>
      <c r="S19" s="137"/>
      <c r="T19" s="137"/>
      <c r="U19" s="137"/>
      <c r="V19" s="137"/>
      <c r="W19" s="137"/>
      <c r="X19" s="137"/>
      <c r="Y19" s="137"/>
      <c r="Z19" s="137"/>
      <c r="AA19" s="137"/>
    </row>
    <row r="20" spans="1:27">
      <c r="A20" s="197" t="s">
        <v>202</v>
      </c>
      <c r="B20" s="153" t="s">
        <v>134</v>
      </c>
      <c r="C20" s="143" t="str">
        <f>[7]!S_INFO_NAME(B20)</f>
        <v>农产品</v>
      </c>
      <c r="D20" s="144">
        <f>[7]!S_DQ_CLOSE(B20,$D$5,1)</f>
        <v>11.5</v>
      </c>
      <c r="E20" s="144">
        <f>[7]!s_pq_pctchange(B20,$B$5,$D$5)</f>
        <v>-5.1155115511551053</v>
      </c>
      <c r="F20" s="144">
        <f>[7]!S_VAL_PE_TTM(B20,$D$5)</f>
        <v>174.91619873046875</v>
      </c>
      <c r="G20" s="144">
        <f>IF([7]!s_val_estpe(B20,"2013-01-30",2012)&lt;&gt;0,[7]!s_val_estpe(B20,"2013-01-30",2012),"")</f>
        <v>30.870841979980469</v>
      </c>
      <c r="H20" s="144">
        <f>[7]!s_val_pb_lf(B20,$D$5)</f>
        <v>4.0290102958679199</v>
      </c>
      <c r="I20" s="144">
        <f>[7]!s_val_ashrmarketvalue(B20,$D$5)/100000000</f>
        <v>184.65519755</v>
      </c>
      <c r="J20" s="144">
        <f>[7]!S_VAL_MV(B20,$D$5)/100000000</f>
        <v>195.15087506500001</v>
      </c>
      <c r="K20" s="144">
        <f t="shared" si="0"/>
        <v>0.94621762515026309</v>
      </c>
      <c r="L20" s="144" t="str">
        <f>[7]!s_holder_name(B20,$D$5,1)</f>
        <v>深圳市人民政府国有资产监督管理委员会</v>
      </c>
      <c r="M20" s="144">
        <f>[7]!s_holder_pct(B20,$D$5,1)</f>
        <v>24.760000228881836</v>
      </c>
      <c r="N20" s="136"/>
      <c r="O20" s="137"/>
      <c r="P20" s="137"/>
      <c r="Q20" s="137"/>
      <c r="R20" s="137"/>
      <c r="S20" s="137"/>
      <c r="T20" s="137"/>
      <c r="U20" s="137"/>
      <c r="V20" s="137"/>
      <c r="W20" s="137"/>
      <c r="X20" s="137"/>
      <c r="Y20" s="137"/>
      <c r="Z20" s="137"/>
      <c r="AA20" s="137"/>
    </row>
    <row r="21" spans="1:27">
      <c r="A21" s="197"/>
      <c r="B21" s="153" t="s">
        <v>136</v>
      </c>
      <c r="C21" s="143" t="str">
        <f>[7]!S_INFO_NAME(B21)</f>
        <v>西王食品</v>
      </c>
      <c r="D21" s="144">
        <f>[7]!S_DQ_CLOSE(B21,$D$5,1)</f>
        <v>18.28</v>
      </c>
      <c r="E21" s="144">
        <f>[7]!s_pq_pctchange(B21,$B$5,$D$5)</f>
        <v>2.9279279279279313</v>
      </c>
      <c r="F21" s="144">
        <f>[7]!S_VAL_PE_TTM(B21,$D$5)</f>
        <v>23.485332489013672</v>
      </c>
      <c r="G21" s="144">
        <f>IF([7]!s_val_estpe(B21,"2013-01-30",2012)&lt;&gt;0,[7]!s_val_estpe(B21,"2013-01-30",2012),"")</f>
        <v>24.571176528930664</v>
      </c>
      <c r="H21" s="144">
        <f>[7]!s_val_pb_lf(B21,$D$5)</f>
        <v>2.8811290264129639</v>
      </c>
      <c r="I21" s="144">
        <f>[7]!s_val_ashrmarketvalue(B21,$D$5)/100000000</f>
        <v>34.425414055200001</v>
      </c>
      <c r="J21" s="144">
        <f>[7]!S_VAL_MV(B21,$D$5)/100000000</f>
        <v>34.425414055200001</v>
      </c>
      <c r="K21" s="144">
        <f t="shared" si="0"/>
        <v>1</v>
      </c>
      <c r="L21" s="144" t="str">
        <f>[7]!s_holder_name(B21,$D$5,1)</f>
        <v>西王集团有限公司</v>
      </c>
      <c r="M21" s="144">
        <f>[7]!s_holder_pct(B21,$D$5,1)</f>
        <v>41.959999084472656</v>
      </c>
      <c r="N21" s="136"/>
      <c r="O21" s="137"/>
      <c r="P21" s="137"/>
      <c r="Q21" s="137"/>
      <c r="R21" s="137"/>
      <c r="S21" s="137"/>
      <c r="T21" s="137"/>
      <c r="U21" s="137"/>
      <c r="V21" s="137"/>
      <c r="W21" s="137"/>
      <c r="X21" s="137"/>
      <c r="Y21" s="137"/>
      <c r="Z21" s="137"/>
      <c r="AA21" s="137"/>
    </row>
    <row r="22" spans="1:27">
      <c r="A22" s="197"/>
      <c r="B22" s="153" t="s">
        <v>142</v>
      </c>
      <c r="C22" s="143" t="str">
        <f>[7]!S_INFO_NAME(B22)</f>
        <v>东凌粮油</v>
      </c>
      <c r="D22" s="144">
        <f>[7]!S_DQ_CLOSE(B22,$D$5,1)</f>
        <v>13.17</v>
      </c>
      <c r="E22" s="144">
        <f>[7]!s_pq_pctchange(B22,$B$5,$D$5)</f>
        <v>-4.7033285094066564</v>
      </c>
      <c r="F22" s="144">
        <f>[7]!S_VAL_PE_TTM(B22,$D$5)</f>
        <v>-30.240957260131836</v>
      </c>
      <c r="G22" s="144">
        <f>IF([7]!s_val_estpe(B22,"2013-01-30",2012)&lt;&gt;0,[7]!s_val_estpe(B22,"2013-01-30",2012),"")</f>
        <v>30.208105087280273</v>
      </c>
      <c r="H22" s="144">
        <f>[7]!s_val_pb_lf(B22,$D$5)</f>
        <v>6.7630000114440918</v>
      </c>
      <c r="I22" s="144">
        <f>[7]!s_val_ashrmarketvalue(B22,$D$5)/100000000</f>
        <v>51.076693419000009</v>
      </c>
      <c r="J22" s="144">
        <f>[7]!S_VAL_MV(B22,$D$5)/100000000</f>
        <v>53.690139000000002</v>
      </c>
      <c r="K22" s="144">
        <f t="shared" si="0"/>
        <v>0.95132354600534763</v>
      </c>
      <c r="L22" s="144" t="str">
        <f>[7]!s_holder_name(B22,$D$5,1)</f>
        <v>广州东凌实业投资集团有限公司</v>
      </c>
      <c r="M22" s="144">
        <f>[7]!s_holder_pct(B22,$D$5,1)</f>
        <v>40.220001220703125</v>
      </c>
      <c r="N22" s="136"/>
      <c r="O22" s="137"/>
      <c r="P22" s="137"/>
      <c r="Q22" s="137"/>
      <c r="R22" s="137"/>
      <c r="S22" s="137"/>
      <c r="T22" s="137"/>
      <c r="U22" s="137"/>
      <c r="V22" s="137"/>
      <c r="W22" s="137"/>
      <c r="X22" s="137"/>
      <c r="Y22" s="137"/>
      <c r="Z22" s="137"/>
      <c r="AA22" s="137"/>
    </row>
    <row r="23" spans="1:27">
      <c r="A23" s="197"/>
      <c r="B23" s="153" t="s">
        <v>144</v>
      </c>
      <c r="C23" s="143" t="str">
        <f>[7]!S_INFO_NAME(B23)</f>
        <v>南宁糖业</v>
      </c>
      <c r="D23" s="144">
        <f>[7]!S_DQ_CLOSE(B23,$D$5,1)</f>
        <v>9.89</v>
      </c>
      <c r="E23" s="144">
        <f>[7]!s_pq_pctchange(B23,$B$5,$D$5)</f>
        <v>2.2750775594622796</v>
      </c>
      <c r="F23" s="144">
        <f>[7]!S_VAL_PE_TTM(B23,$D$5)</f>
        <v>57.681808471679688</v>
      </c>
      <c r="G23" s="144">
        <f>IF([7]!s_val_estpe(B23,"2013-01-30",2012)&lt;&gt;0,[7]!s_val_estpe(B23,"2013-01-30",2012),"")</f>
        <v>-96.411483764648438</v>
      </c>
      <c r="H23" s="144">
        <f>[7]!s_val_pb_lf(B23,$D$5)</f>
        <v>2.3628158569335937</v>
      </c>
      <c r="I23" s="144">
        <f>[7]!s_val_ashrmarketvalue(B23,$D$5)/100000000</f>
        <v>28.348696</v>
      </c>
      <c r="J23" s="144">
        <f>[7]!S_VAL_MV(B23,$D$5)/100000000</f>
        <v>28.348696</v>
      </c>
      <c r="K23" s="144">
        <f t="shared" si="0"/>
        <v>1</v>
      </c>
      <c r="L23" s="144" t="str">
        <f>[7]!s_holder_name(B23,$D$5,1)</f>
        <v>南宁振宁资产经营有限责任公司</v>
      </c>
      <c r="M23" s="144">
        <f>[7]!s_holder_pct(B23,$D$5,1)</f>
        <v>47.709999084472656</v>
      </c>
      <c r="N23" s="136"/>
      <c r="O23" s="137"/>
      <c r="P23" s="137"/>
      <c r="Q23" s="137"/>
      <c r="R23" s="137"/>
      <c r="S23" s="137"/>
      <c r="T23" s="137"/>
      <c r="U23" s="137"/>
      <c r="V23" s="137"/>
      <c r="W23" s="137"/>
      <c r="X23" s="137"/>
      <c r="Y23" s="137"/>
      <c r="Z23" s="137"/>
      <c r="AA23" s="137"/>
    </row>
    <row r="24" spans="1:27">
      <c r="A24" s="197"/>
      <c r="B24" s="153" t="s">
        <v>145</v>
      </c>
      <c r="C24" s="143" t="str">
        <f>[7]!S_INFO_NAME(B24)</f>
        <v>中粮生化</v>
      </c>
      <c r="D24" s="144">
        <f>[7]!S_DQ_CLOSE(B24,$D$5,1)</f>
        <v>5.75</v>
      </c>
      <c r="E24" s="144">
        <f>[7]!s_pq_pctchange(B24,$B$5,$D$5)</f>
        <v>2.313167259786475</v>
      </c>
      <c r="F24" s="144">
        <f>[7]!S_VAL_PE_TTM(B24,$D$5)</f>
        <v>229.15451049804687</v>
      </c>
      <c r="G24" s="144" t="str">
        <f>IF([7]!s_val_estpe(B24,"2013-01-30",2012)&lt;&gt;0,[7]!s_val_estpe(B24,"2013-01-30",2012),"")</f>
        <v/>
      </c>
      <c r="H24" s="144">
        <f>[7]!s_val_pb_lf(B24,$D$5)</f>
        <v>1.9186681509017944</v>
      </c>
      <c r="I24" s="144">
        <f>[7]!s_val_ashrmarketvalue(B24,$D$5)/100000000</f>
        <v>55.453639112499999</v>
      </c>
      <c r="J24" s="144">
        <f>[7]!S_VAL_MV(B24,$D$5)/100000000</f>
        <v>55.453639112499999</v>
      </c>
      <c r="K24" s="144">
        <f t="shared" si="0"/>
        <v>1</v>
      </c>
      <c r="L24" s="144" t="str">
        <f>[7]!s_holder_name(B24,$D$5,1)</f>
        <v>大耀香港有限公司</v>
      </c>
      <c r="M24" s="144">
        <f>[7]!s_holder_pct(B24,$D$5,1)</f>
        <v>20.739999771118164</v>
      </c>
      <c r="N24" s="136"/>
      <c r="O24" s="137"/>
      <c r="P24" s="137"/>
      <c r="Q24" s="137"/>
      <c r="R24" s="137"/>
      <c r="S24" s="137"/>
      <c r="T24" s="137"/>
      <c r="U24" s="137"/>
      <c r="V24" s="137"/>
      <c r="W24" s="137"/>
      <c r="X24" s="137"/>
      <c r="Y24" s="137"/>
      <c r="Z24" s="137"/>
      <c r="AA24" s="137"/>
    </row>
    <row r="25" spans="1:27">
      <c r="A25" s="197"/>
      <c r="B25" s="153" t="s">
        <v>156</v>
      </c>
      <c r="C25" s="143" t="str">
        <f>[7]!S_INFO_NAME(B25)</f>
        <v>保龄宝</v>
      </c>
      <c r="D25" s="144">
        <f>[7]!S_DQ_CLOSE(B25,$D$5,1)</f>
        <v>9.92</v>
      </c>
      <c r="E25" s="144">
        <f>[7]!s_pq_pctchange(B25,$B$5,$D$5)</f>
        <v>0.60851926977689708</v>
      </c>
      <c r="F25" s="144">
        <f>[7]!S_VAL_PE_TTM(B25,$D$5)</f>
        <v>106.68647766113281</v>
      </c>
      <c r="G25" s="144">
        <f>IF([7]!s_val_estpe(B25,"2013-01-30",2012)&lt;&gt;0,[7]!s_val_estpe(B25,"2013-01-30",2012),"")</f>
        <v>27.614253997802734</v>
      </c>
      <c r="H25" s="144">
        <f>[7]!s_val_pb_lf(B25,$D$5)</f>
        <v>2.5138535499572754</v>
      </c>
      <c r="I25" s="144">
        <f>[7]!s_val_ashrmarketvalue(B25,$D$5)/100000000</f>
        <v>33.237889504000002</v>
      </c>
      <c r="J25" s="144">
        <f>[7]!S_VAL_MV(B25,$D$5)/100000000</f>
        <v>36.630195200000003</v>
      </c>
      <c r="K25" s="144">
        <f t="shared" si="0"/>
        <v>0.90739045540221419</v>
      </c>
      <c r="L25" s="144" t="str">
        <f>[7]!s_holder_name(B25,$D$5,1)</f>
        <v>刘宗利</v>
      </c>
      <c r="M25" s="144">
        <f>[7]!s_holder_pct(B25,$D$5,1)</f>
        <v>25.010000228881836</v>
      </c>
      <c r="N25" s="136"/>
      <c r="O25" s="137"/>
      <c r="P25" s="137"/>
      <c r="Q25" s="137"/>
      <c r="R25" s="137"/>
      <c r="S25" s="137"/>
      <c r="T25" s="137"/>
      <c r="U25" s="137"/>
      <c r="V25" s="137"/>
      <c r="W25" s="137"/>
      <c r="X25" s="137"/>
      <c r="Y25" s="137"/>
      <c r="Z25" s="137"/>
      <c r="AA25" s="137"/>
    </row>
    <row r="26" spans="1:27">
      <c r="A26" s="197"/>
      <c r="B26" s="153" t="s">
        <v>168</v>
      </c>
      <c r="C26" s="143" t="str">
        <f>[7]!S_INFO_NAME(B26)</f>
        <v>龙力生物</v>
      </c>
      <c r="D26" s="144">
        <f>[7]!S_DQ_CLOSE(B26,$D$5,1)</f>
        <v>14.77</v>
      </c>
      <c r="E26" s="144">
        <f>[7]!s_pq_pctchange(B26,$B$5,$D$5)</f>
        <v>-2.1206096752816483</v>
      </c>
      <c r="F26" s="144">
        <f>[7]!S_VAL_PE_TTM(B26,$D$5)</f>
        <v>45.206993103027344</v>
      </c>
      <c r="G26" s="144">
        <f>IF([7]!s_val_estpe(B26,"2013-01-30",2012)&lt;&gt;0,[7]!s_val_estpe(B26,"2013-01-30",2012),"")</f>
        <v>31.231409072875977</v>
      </c>
      <c r="H26" s="144">
        <f>[7]!s_val_pb_lf(B26,$D$5)</f>
        <v>2.5173532962799072</v>
      </c>
      <c r="I26" s="144">
        <f>[7]!s_val_ashrmarketvalue(B26,$D$5)/100000000</f>
        <v>45.989878504499998</v>
      </c>
      <c r="J26" s="144">
        <f>[7]!S_VAL_MV(B26,$D$5)/100000000</f>
        <v>46.527863199999999</v>
      </c>
      <c r="K26" s="144">
        <f t="shared" si="0"/>
        <v>0.98843736508621782</v>
      </c>
      <c r="L26" s="144" t="str">
        <f>[7]!s_holder_name(B26,$D$5,1)</f>
        <v>程少博</v>
      </c>
      <c r="M26" s="144">
        <f>[7]!s_holder_pct(B26,$D$5,1)</f>
        <v>17.850000381469727</v>
      </c>
      <c r="N26" s="136"/>
      <c r="O26" s="137"/>
      <c r="P26" s="137"/>
      <c r="Q26" s="137"/>
      <c r="R26" s="137"/>
      <c r="S26" s="137"/>
      <c r="T26" s="137"/>
      <c r="U26" s="137"/>
      <c r="V26" s="137"/>
      <c r="W26" s="137"/>
      <c r="X26" s="137"/>
      <c r="Y26" s="137"/>
      <c r="Z26" s="137"/>
      <c r="AA26" s="137"/>
    </row>
    <row r="27" spans="1:27">
      <c r="A27" s="197"/>
      <c r="B27" s="153" t="s">
        <v>173</v>
      </c>
      <c r="C27" s="143" t="str">
        <f>[7]!S_INFO_NAME(B27)</f>
        <v>量子高科</v>
      </c>
      <c r="D27" s="144">
        <f>[7]!S_DQ_CLOSE(B27,$D$5,1)</f>
        <v>8.7200000000000006</v>
      </c>
      <c r="E27" s="144">
        <f>[7]!s_pq_pctchange(B27,$B$5,$D$5)</f>
        <v>0.34522439585731313</v>
      </c>
      <c r="F27" s="144">
        <f>[7]!S_VAL_PE_TTM(B27,$D$5)</f>
        <v>62.415203094482422</v>
      </c>
      <c r="G27" s="144">
        <f>IF([7]!s_val_estpe(B27,"2013-01-30",2012)&lt;&gt;0,[7]!s_val_estpe(B27,"2013-01-30",2012),"")</f>
        <v>34.066448211669922</v>
      </c>
      <c r="H27" s="144">
        <f>[7]!s_val_pb_lf(B27,$D$5)</f>
        <v>3.9284927845001221</v>
      </c>
      <c r="I27" s="144">
        <f>[7]!s_val_ashrmarketvalue(B27,$D$5)/100000000</f>
        <v>15.4284813</v>
      </c>
      <c r="J27" s="144">
        <f>[7]!S_VAL_MV(B27,$D$5)/100000000</f>
        <v>26.290800000000001</v>
      </c>
      <c r="K27" s="144">
        <f t="shared" si="0"/>
        <v>0.58683955223880591</v>
      </c>
      <c r="L27" s="144" t="str">
        <f>[7]!s_holder_name(B27,$D$5,1)</f>
        <v>QUANTUM HI-TECH GROUP LIMITED</v>
      </c>
      <c r="M27" s="144">
        <f>[7]!s_holder_pct(B27,$D$5,1)</f>
        <v>24.090000152587891</v>
      </c>
      <c r="N27" s="136"/>
      <c r="O27" s="137"/>
      <c r="P27" s="137"/>
      <c r="Q27" s="137"/>
      <c r="R27" s="137"/>
      <c r="S27" s="137"/>
      <c r="T27" s="137"/>
      <c r="U27" s="137"/>
      <c r="V27" s="137"/>
      <c r="W27" s="137"/>
      <c r="X27" s="137"/>
      <c r="Y27" s="137"/>
      <c r="Z27" s="137"/>
      <c r="AA27" s="137"/>
    </row>
    <row r="28" spans="1:27">
      <c r="A28" s="197"/>
      <c r="B28" s="153" t="s">
        <v>174</v>
      </c>
      <c r="C28" s="143" t="str">
        <f>[7]!S_INFO_NAME(B28)</f>
        <v>万福生科</v>
      </c>
      <c r="D28" s="144">
        <f>[7]!S_DQ_CLOSE(B28,$D$5,1)</f>
        <v>5.65</v>
      </c>
      <c r="E28" s="144">
        <f>[7]!s_pq_pctchange(B28,$B$5,$D$5)</f>
        <v>0</v>
      </c>
      <c r="F28" s="144">
        <f>[7]!S_VAL_PE_TTM(B28,$D$5)</f>
        <v>-4.2725715637207031</v>
      </c>
      <c r="G28" s="144" t="str">
        <f>IF([7]!s_val_estpe(B28,"2013-01-30",2012)&lt;&gt;0,[7]!s_val_estpe(B28,"2013-01-30",2012),"")</f>
        <v/>
      </c>
      <c r="H28" s="144">
        <f>[7]!s_val_pb_lf(B28,$D$5)</f>
        <v>2.7817139625549316</v>
      </c>
      <c r="I28" s="144">
        <f>[7]!s_val_ashrmarketvalue(B28,$D$5)/100000000</f>
        <v>1.921</v>
      </c>
      <c r="J28" s="144">
        <f>[7]!S_VAL_MV(B28,$D$5)/100000000</f>
        <v>7.5709999999999997</v>
      </c>
      <c r="K28" s="144">
        <f t="shared" si="0"/>
        <v>0.2537313432835821</v>
      </c>
      <c r="L28" s="144" t="str">
        <f>[7]!s_holder_name(B28,$D$5,1)</f>
        <v>杨荣华</v>
      </c>
      <c r="M28" s="144">
        <f>[7]!s_holder_pct(B28,$D$5,1)</f>
        <v>29.989999771118164</v>
      </c>
      <c r="N28" s="136"/>
      <c r="O28" s="137"/>
      <c r="P28" s="137"/>
      <c r="Q28" s="137"/>
      <c r="R28" s="137"/>
      <c r="S28" s="137"/>
      <c r="T28" s="137"/>
      <c r="U28" s="137"/>
      <c r="V28" s="137"/>
      <c r="W28" s="137"/>
      <c r="X28" s="137"/>
      <c r="Y28" s="137"/>
      <c r="Z28" s="137"/>
      <c r="AA28" s="137"/>
    </row>
    <row r="29" spans="1:27">
      <c r="A29" s="197"/>
      <c r="B29" s="153" t="s">
        <v>176</v>
      </c>
      <c r="C29" s="143" t="str">
        <f>[7]!S_INFO_NAME(B29)</f>
        <v>哈高科</v>
      </c>
      <c r="D29" s="144">
        <f>[7]!S_DQ_CLOSE(B29,$D$5,1)</f>
        <v>7.08</v>
      </c>
      <c r="E29" s="144">
        <f>[7]!s_pq_pctchange(B29,$B$5,$D$5)</f>
        <v>2.460202604920414</v>
      </c>
      <c r="F29" s="144">
        <f>[7]!S_VAL_PE_TTM(B29,$D$5)</f>
        <v>37.321460723876953</v>
      </c>
      <c r="G29" s="144" t="str">
        <f>IF([7]!s_val_estpe(B29,"2013-01-30",2012)&lt;&gt;0,[7]!s_val_estpe(B29,"2013-01-30",2012),"")</f>
        <v/>
      </c>
      <c r="H29" s="144">
        <f>[7]!s_val_pb_lf(B29,$D$5)</f>
        <v>3.643789529800415</v>
      </c>
      <c r="I29" s="144">
        <f>[7]!s_val_ashrmarketvalue(B29,$D$5)/100000000</f>
        <v>25.577460402</v>
      </c>
      <c r="J29" s="144">
        <f>[7]!S_VAL_MV(B29,$D$5)/100000000</f>
        <v>25.577460402</v>
      </c>
      <c r="K29" s="144">
        <f t="shared" si="0"/>
        <v>1</v>
      </c>
      <c r="L29" s="144" t="str">
        <f>[7]!s_holder_name(B29,$D$5,1)</f>
        <v>浙江新湖集团股份有限公司</v>
      </c>
      <c r="M29" s="144">
        <f>[7]!s_holder_pct(B29,$D$5,1)</f>
        <v>17.579999923706055</v>
      </c>
      <c r="N29" s="136"/>
      <c r="O29" s="137"/>
      <c r="P29" s="137"/>
      <c r="Q29" s="137"/>
      <c r="R29" s="137"/>
      <c r="S29" s="137"/>
      <c r="T29" s="137"/>
      <c r="U29" s="137"/>
      <c r="V29" s="137"/>
      <c r="W29" s="137"/>
      <c r="X29" s="137"/>
      <c r="Y29" s="137"/>
      <c r="Z29" s="137"/>
      <c r="AA29" s="137"/>
    </row>
    <row r="30" spans="1:27">
      <c r="A30" s="197"/>
      <c r="B30" s="153" t="s">
        <v>178</v>
      </c>
      <c r="C30" s="143" t="str">
        <f>[7]!S_INFO_NAME(B30)</f>
        <v>金健米业</v>
      </c>
      <c r="D30" s="144">
        <f>[7]!S_DQ_CLOSE(B30,$D$5,1)</f>
        <v>5.84</v>
      </c>
      <c r="E30" s="144">
        <f>[7]!s_pq_pctchange(B30,$B$5,$D$5)</f>
        <v>0.68965517241379448</v>
      </c>
      <c r="F30" s="144">
        <f>[7]!S_VAL_PE_TTM(B30,$D$5)</f>
        <v>-277.51193237304687</v>
      </c>
      <c r="G30" s="144" t="str">
        <f>IF([7]!s_val_estpe(B30,"2013-01-30",2012)&lt;&gt;0,[7]!s_val_estpe(B30,"2013-01-30",2012),"")</f>
        <v/>
      </c>
      <c r="H30" s="144">
        <f>[7]!s_val_pb_lf(B30,$D$5)</f>
        <v>4.2381167411804199</v>
      </c>
      <c r="I30" s="144">
        <f>[7]!s_val_ashrmarketvalue(B30,$D$5)/100000000</f>
        <v>31.796441632799997</v>
      </c>
      <c r="J30" s="144">
        <f>[7]!S_VAL_MV(B30,$D$5)/100000000</f>
        <v>37.4801399312</v>
      </c>
      <c r="K30" s="144">
        <f t="shared" si="0"/>
        <v>0.84835440025482245</v>
      </c>
      <c r="L30" s="144" t="str">
        <f>[7]!s_holder_name(B30,$D$5,1)</f>
        <v>湖南金霞粮食产业有限公司</v>
      </c>
      <c r="M30" s="144">
        <f>[7]!s_holder_pct(B30,$D$5,1)</f>
        <v>22.340000152587891</v>
      </c>
      <c r="N30" s="136"/>
      <c r="O30" s="137"/>
      <c r="P30" s="137"/>
      <c r="Q30" s="137"/>
      <c r="R30" s="137"/>
      <c r="S30" s="137"/>
      <c r="T30" s="137"/>
      <c r="U30" s="137"/>
      <c r="V30" s="137"/>
      <c r="W30" s="137"/>
      <c r="X30" s="137"/>
      <c r="Y30" s="137"/>
      <c r="Z30" s="137"/>
      <c r="AA30" s="137"/>
    </row>
    <row r="31" spans="1:27">
      <c r="A31" s="197"/>
      <c r="B31" s="153" t="s">
        <v>181</v>
      </c>
      <c r="C31" s="143" t="str">
        <f>[7]!S_INFO_NAME(B31)</f>
        <v>华资实业</v>
      </c>
      <c r="D31" s="144">
        <f>[7]!S_DQ_CLOSE(B31,$D$5,1)</f>
        <v>7.58</v>
      </c>
      <c r="E31" s="144">
        <f>[7]!s_pq_pctchange(B31,$B$5,$D$5)</f>
        <v>1.3368983957219305</v>
      </c>
      <c r="F31" s="144">
        <f>[7]!S_VAL_PE_TTM(B31,$D$5)</f>
        <v>125.09523010253906</v>
      </c>
      <c r="G31" s="144" t="str">
        <f>IF([7]!s_val_estpe(B31,"2013-01-30",2012)&lt;&gt;0,[7]!s_val_estpe(B31,"2013-01-30",2012),"")</f>
        <v/>
      </c>
      <c r="H31" s="144">
        <f>[7]!s_val_pb_lf(B31,$D$5)</f>
        <v>2.1668112277984619</v>
      </c>
      <c r="I31" s="144">
        <f>[7]!s_val_ashrmarketvalue(B31,$D$5)/100000000</f>
        <v>36.757845600000003</v>
      </c>
      <c r="J31" s="144">
        <f>[7]!S_VAL_MV(B31,$D$5)/100000000</f>
        <v>36.757845600000003</v>
      </c>
      <c r="K31" s="144">
        <f t="shared" si="0"/>
        <v>1</v>
      </c>
      <c r="L31" s="144" t="str">
        <f>[7]!s_holder_name(B31,$D$5,1)</f>
        <v>包头草原糖业(集团)有限责任公司</v>
      </c>
      <c r="M31" s="144">
        <f>[7]!s_holder_pct(B31,$D$5,1)</f>
        <v>31.489999771118164</v>
      </c>
      <c r="N31" s="136"/>
      <c r="O31" s="137"/>
      <c r="P31" s="137"/>
      <c r="Q31" s="137"/>
      <c r="R31" s="137"/>
      <c r="S31" s="137"/>
      <c r="T31" s="137"/>
      <c r="U31" s="137"/>
      <c r="V31" s="137"/>
      <c r="W31" s="137"/>
      <c r="X31" s="137"/>
      <c r="Y31" s="137"/>
      <c r="Z31" s="137"/>
      <c r="AA31" s="137"/>
    </row>
    <row r="32" spans="1:27">
      <c r="A32" s="197"/>
      <c r="B32" s="153" t="s">
        <v>184</v>
      </c>
      <c r="C32" s="143" t="str">
        <f>[7]!S_INFO_NAME(B32)</f>
        <v>冠农股份</v>
      </c>
      <c r="D32" s="144">
        <f>[7]!S_DQ_CLOSE(B32,$D$5,1)</f>
        <v>17.48</v>
      </c>
      <c r="E32" s="144">
        <f>[7]!s_pq_pctchange(B32,$B$5,$D$5)</f>
        <v>-1.7425519955030722</v>
      </c>
      <c r="F32" s="144">
        <f>[7]!S_VAL_PE_TTM(B32,$D$5)</f>
        <v>25.235418319702148</v>
      </c>
      <c r="G32" s="144">
        <f>IF([7]!s_val_estpe(B32,"2013-01-30",2012)&lt;&gt;0,[7]!s_val_estpe(B32,"2013-01-30",2012),"")</f>
        <v>24.648387908935547</v>
      </c>
      <c r="H32" s="144">
        <f>[7]!s_val_pb_lf(B32,$D$5)</f>
        <v>3.6554827690124512</v>
      </c>
      <c r="I32" s="144">
        <f>[7]!s_val_ashrmarketvalue(B32,$D$5)/100000000</f>
        <v>63.295079999999999</v>
      </c>
      <c r="J32" s="144">
        <f>[7]!S_VAL_MV(B32,$D$5)/100000000</f>
        <v>68.595191499200013</v>
      </c>
      <c r="K32" s="144">
        <f t="shared" si="0"/>
        <v>0.92273348345034034</v>
      </c>
      <c r="L32" s="144" t="str">
        <f>[7]!s_holder_name(B32,$D$5,1)</f>
        <v>新疆冠源投资有限责任公司</v>
      </c>
      <c r="M32" s="144">
        <f>[7]!s_holder_pct(B32,$D$5,1)</f>
        <v>40.889999389648438</v>
      </c>
      <c r="N32" s="136"/>
      <c r="O32" s="137"/>
      <c r="P32" s="137"/>
      <c r="Q32" s="137"/>
      <c r="R32" s="137"/>
      <c r="S32" s="137"/>
      <c r="T32" s="137"/>
      <c r="U32" s="137"/>
      <c r="V32" s="137"/>
      <c r="W32" s="137"/>
      <c r="X32" s="137"/>
      <c r="Y32" s="137"/>
      <c r="Z32" s="137"/>
      <c r="AA32" s="137"/>
    </row>
    <row r="33" spans="1:27" s="137" customFormat="1">
      <c r="A33" s="197"/>
      <c r="B33" s="142" t="s">
        <v>187</v>
      </c>
      <c r="C33" s="143" t="str">
        <f>[7]!S_INFO_NAME(B33)</f>
        <v>安琪酵母</v>
      </c>
      <c r="D33" s="144">
        <f>[7]!S_DQ_CLOSE(B33,$D$5,1)</f>
        <v>18.05</v>
      </c>
      <c r="E33" s="144">
        <f>[7]!s_pq_pctchange(B33,$B$5,$D$5)</f>
        <v>-1.9554589896795149</v>
      </c>
      <c r="F33" s="144">
        <f>[7]!S_VAL_PE_TTM(B33,$D$5)</f>
        <v>43.387802124023438</v>
      </c>
      <c r="G33" s="144">
        <f>IF([7]!s_val_estpe(B33,"2013-01-30",2012)&lt;&gt;0,[7]!s_val_estpe(B33,"2013-01-30",2012),"")</f>
        <v>17.021055221557617</v>
      </c>
      <c r="H33" s="144">
        <f>[7]!s_val_pb_lf(B33,$D$5)</f>
        <v>2.1217994689941406</v>
      </c>
      <c r="I33" s="144">
        <f>[7]!s_val_ashrmarketvalue(B33,$D$5)/100000000</f>
        <v>57.73900785</v>
      </c>
      <c r="J33" s="144">
        <f>[7]!S_VAL_MV(B33,$D$5)/100000000</f>
        <v>59.498644048500005</v>
      </c>
      <c r="K33" s="144">
        <f t="shared" si="0"/>
        <v>0.97042560840435887</v>
      </c>
      <c r="L33" s="144" t="str">
        <f>[7]!s_holder_name(B33,$D$5,1)</f>
        <v>湖北安琪生物集团有限公司</v>
      </c>
      <c r="M33" s="144">
        <f>[7]!s_holder_pct(B33,$D$5,1)</f>
        <v>39.369998931884766</v>
      </c>
      <c r="N33" s="136"/>
    </row>
    <row r="34" spans="1:27">
      <c r="A34" s="197"/>
      <c r="B34" s="153" t="s">
        <v>188</v>
      </c>
      <c r="C34" s="143" t="str">
        <f>[7]!S_INFO_NAME(B34)</f>
        <v>农发种业</v>
      </c>
      <c r="D34" s="144">
        <f>[7]!S_DQ_CLOSE(B34,$D$5,1)</f>
        <v>9.68</v>
      </c>
      <c r="E34" s="144">
        <f>[7]!s_pq_pctchange(B34,$B$5,$D$5)</f>
        <v>0.20703933747412417</v>
      </c>
      <c r="F34" s="144">
        <f>[7]!S_VAL_PE_TTM(B34,$D$5)</f>
        <v>82.381393432617188</v>
      </c>
      <c r="G34" s="144">
        <f>IF([7]!s_val_estpe(B34,"2013-01-30",2012)&lt;&gt;0,[7]!s_val_estpe(B34,"2013-01-30",2012),"")</f>
        <v>135.33334350585937</v>
      </c>
      <c r="H34" s="144">
        <f>[7]!s_val_pb_lf(B34,$D$5)</f>
        <v>3.4250838756561279</v>
      </c>
      <c r="I34" s="144">
        <f>[7]!s_val_ashrmarketvalue(B34,$D$5)/100000000</f>
        <v>29.446560000000002</v>
      </c>
      <c r="J34" s="144">
        <f>[7]!S_VAL_MV(B34,$D$5)/100000000</f>
        <v>35.553405606400005</v>
      </c>
      <c r="K34" s="144">
        <f t="shared" si="0"/>
        <v>0.8282345811254519</v>
      </c>
      <c r="L34" s="144" t="str">
        <f>[7]!s_holder_name(B34,$D$5,1)</f>
        <v>中国农垦(集团)总公司</v>
      </c>
      <c r="M34" s="144">
        <f>[7]!s_holder_pct(B34,$D$5,1)</f>
        <v>27.25</v>
      </c>
      <c r="N34" s="136"/>
      <c r="O34" s="137"/>
      <c r="P34" s="137"/>
      <c r="Q34" s="137"/>
      <c r="R34" s="137"/>
      <c r="S34" s="137"/>
      <c r="T34" s="137"/>
      <c r="U34" s="137"/>
      <c r="V34" s="137"/>
      <c r="W34" s="137"/>
      <c r="X34" s="137"/>
      <c r="Y34" s="137"/>
      <c r="Z34" s="137"/>
      <c r="AA34" s="137"/>
    </row>
    <row r="35" spans="1:27">
      <c r="A35" s="197"/>
      <c r="B35" s="153" t="s">
        <v>189</v>
      </c>
      <c r="C35" s="143" t="str">
        <f>[7]!S_INFO_NAME(B35)</f>
        <v>新农开发</v>
      </c>
      <c r="D35" s="144">
        <f>[7]!S_DQ_CLOSE(B35,$D$5,1)</f>
        <v>10.33</v>
      </c>
      <c r="E35" s="144">
        <f>[7]!s_pq_pctchange(B35,$B$5,$D$5)</f>
        <v>5.0864699898270471</v>
      </c>
      <c r="F35" s="144">
        <f>[7]!S_VAL_PE_TTM(B35,$D$5)</f>
        <v>-120.86183929443359</v>
      </c>
      <c r="G35" s="144" t="str">
        <f>IF([7]!s_val_estpe(B35,"2013-01-30",2012)&lt;&gt;0,[7]!s_val_estpe(B35,"2013-01-30",2012),"")</f>
        <v/>
      </c>
      <c r="H35" s="144">
        <f>[7]!s_val_pb_lf(B35,$D$5)</f>
        <v>8.8711204528808594</v>
      </c>
      <c r="I35" s="144">
        <f>[7]!s_val_ashrmarketvalue(B35,$D$5)/100000000</f>
        <v>33.159300000000002</v>
      </c>
      <c r="J35" s="144">
        <f>[7]!S_VAL_MV(B35,$D$5)/100000000</f>
        <v>33.159300000000002</v>
      </c>
      <c r="K35" s="144">
        <f t="shared" si="0"/>
        <v>1</v>
      </c>
      <c r="L35" s="144" t="str">
        <f>[7]!s_holder_name(B35,$D$5,1)</f>
        <v>阿拉尔统众国有资产经营有限责任公司</v>
      </c>
      <c r="M35" s="144">
        <f>[7]!s_holder_pct(B35,$D$5,1)</f>
        <v>49.799999237060547</v>
      </c>
      <c r="N35" s="136"/>
      <c r="O35" s="137"/>
      <c r="P35" s="137"/>
      <c r="Q35" s="137"/>
      <c r="R35" s="137"/>
      <c r="S35" s="137"/>
      <c r="T35" s="137"/>
      <c r="U35" s="137"/>
      <c r="V35" s="137"/>
      <c r="W35" s="137"/>
      <c r="X35" s="137"/>
      <c r="Y35" s="137"/>
      <c r="Z35" s="137"/>
      <c r="AA35" s="137"/>
    </row>
    <row r="36" spans="1:27">
      <c r="A36" s="197"/>
      <c r="B36" s="153" t="s">
        <v>192</v>
      </c>
      <c r="C36" s="143" t="str">
        <f>[7]!S_INFO_NAME(B36)</f>
        <v>新赛股份</v>
      </c>
      <c r="D36" s="144">
        <f>[7]!S_DQ_CLOSE(B36,$D$5,1)</f>
        <v>8.15</v>
      </c>
      <c r="E36" s="144">
        <f>[7]!s_pq_pctchange(B36,$B$5,$D$5)</f>
        <v>-2.3952095808383311</v>
      </c>
      <c r="F36" s="144">
        <f>[7]!S_VAL_PE_TTM(B36,$D$5)</f>
        <v>-65.6724853515625</v>
      </c>
      <c r="G36" s="144" t="str">
        <f>IF([7]!s_val_estpe(B36,"2013-01-30",2012)&lt;&gt;0,[7]!s_val_estpe(B36,"2013-01-30",2012),"")</f>
        <v/>
      </c>
      <c r="H36" s="144">
        <f>[7]!s_val_pb_lf(B36,$D$5)</f>
        <v>3.6249494552612305</v>
      </c>
      <c r="I36" s="144">
        <f>[7]!s_val_ashrmarketvalue(B36,$D$5)/100000000</f>
        <v>24.670740630999997</v>
      </c>
      <c r="J36" s="144">
        <f>[7]!S_VAL_MV(B36,$D$5)/100000000</f>
        <v>24.670740630999997</v>
      </c>
      <c r="K36" s="144">
        <f t="shared" si="0"/>
        <v>1</v>
      </c>
      <c r="L36" s="144" t="str">
        <f>[7]!s_holder_name(B36,$D$5,1)</f>
        <v>新疆艾比湖农工商联合企业总公司</v>
      </c>
      <c r="M36" s="144">
        <f>[7]!s_holder_pct(B36,$D$5,1)</f>
        <v>49.490001678466797</v>
      </c>
      <c r="N36" s="136"/>
      <c r="O36" s="137"/>
      <c r="P36" s="137"/>
      <c r="Q36" s="137"/>
      <c r="R36" s="137"/>
      <c r="S36" s="137"/>
      <c r="T36" s="137"/>
      <c r="U36" s="137"/>
      <c r="V36" s="137"/>
      <c r="W36" s="137"/>
      <c r="X36" s="137"/>
      <c r="Y36" s="137"/>
      <c r="Z36" s="137"/>
      <c r="AA36" s="137"/>
    </row>
    <row r="37" spans="1:27" s="137" customFormat="1">
      <c r="A37" s="197"/>
      <c r="B37" s="142" t="s">
        <v>193</v>
      </c>
      <c r="C37" s="143" t="str">
        <f>[7]!S_INFO_NAME(B37)</f>
        <v>*ST大荒</v>
      </c>
      <c r="D37" s="144">
        <f>[7]!S_DQ_CLOSE(B37,$D$5,1)</f>
        <v>10.210000000000001</v>
      </c>
      <c r="E37" s="144">
        <f>[7]!s_pq_pctchange(B37,$B$5,$D$5)</f>
        <v>1.998001998001997</v>
      </c>
      <c r="F37" s="144">
        <f>[7]!S_VAL_PE_TTM(B37,$D$5)</f>
        <v>24.816211700439453</v>
      </c>
      <c r="G37" s="144">
        <f>IF([7]!s_val_estpe(B37,"2013-01-30",2012)&lt;&gt;0,[7]!s_val_estpe(B37,"2013-01-30",2012),"")</f>
        <v>27.680963516235352</v>
      </c>
      <c r="H37" s="144">
        <f>[7]!s_val_pb_lf(B37,$D$5)</f>
        <v>2.9858100414276123</v>
      </c>
      <c r="I37" s="144">
        <f>[7]!s_val_ashrmarketvalue(B37,$D$5)/100000000</f>
        <v>181.50111870890004</v>
      </c>
      <c r="J37" s="144">
        <f>[7]!S_VAL_MV(B37,$D$5)/100000000</f>
        <v>181.50111870890004</v>
      </c>
      <c r="K37" s="144">
        <f t="shared" si="0"/>
        <v>1</v>
      </c>
      <c r="L37" s="144" t="str">
        <f>[7]!s_holder_name(B37,$D$5,1)</f>
        <v>黑龙江北大荒农垦集团总公司</v>
      </c>
      <c r="M37" s="144">
        <f>[7]!s_holder_pct(B37,$D$5,1)</f>
        <v>64.139999389648438</v>
      </c>
      <c r="N37" s="136"/>
    </row>
    <row r="38" spans="1:27" s="137" customFormat="1">
      <c r="A38" s="197"/>
      <c r="B38" s="148" t="s">
        <v>198</v>
      </c>
      <c r="C38" s="149" t="str">
        <f>[7]!S_INFO_NAME(B38)</f>
        <v>海南橡胶</v>
      </c>
      <c r="D38" s="150">
        <f>[7]!S_DQ_CLOSE(B38,$D$5,1)</f>
        <v>8.35</v>
      </c>
      <c r="E38" s="150">
        <f>[7]!s_pq_pctchange(B38,$B$5,$D$5)</f>
        <v>5.1637279596977281</v>
      </c>
      <c r="F38" s="150">
        <f>[7]!S_VAL_PE_TTM(B38,$D$5)</f>
        <v>11425.4072265625</v>
      </c>
      <c r="G38" s="150">
        <f>IF([7]!s_val_estpe(B38,"2013-01-30",2012)&lt;&gt;0,[7]!s_val_estpe(B38,"2013-01-30",2012),"")</f>
        <v>87.634407043457031</v>
      </c>
      <c r="H38" s="150">
        <f>[7]!s_val_pb_lf(B38,$D$5)</f>
        <v>3.6570770740509033</v>
      </c>
      <c r="I38" s="150">
        <f>[7]!s_val_ashrmarketvalue(B38,$D$5)/100000000</f>
        <v>328.25282859999999</v>
      </c>
      <c r="J38" s="150">
        <f>[7]!S_VAL_MV(B38,$D$5)/100000000</f>
        <v>328.25282859999999</v>
      </c>
      <c r="K38" s="150">
        <f t="shared" si="0"/>
        <v>1</v>
      </c>
      <c r="L38" s="150" t="str">
        <f>[7]!s_holder_name(B38,$D$5,1)</f>
        <v>海南省农垦集团有限公司</v>
      </c>
      <c r="M38" s="150">
        <f>[7]!s_holder_pct(B38,$D$5,1)</f>
        <v>71.25</v>
      </c>
      <c r="N38" s="136"/>
    </row>
    <row r="39" spans="1:27" s="137" customFormat="1">
      <c r="A39" s="196" t="s">
        <v>203</v>
      </c>
      <c r="B39" s="142" t="s">
        <v>133</v>
      </c>
      <c r="C39" s="143" t="str">
        <f>[7]!S_INFO_NAME(B39)</f>
        <v>康达尔</v>
      </c>
      <c r="D39" s="144">
        <f>[7]!S_DQ_CLOSE(B39,$D$5,1)</f>
        <v>10.15</v>
      </c>
      <c r="E39" s="144">
        <f>[7]!s_pq_pctchange(B39,$B$5,$D$5)</f>
        <v>-1.0721247563352798</v>
      </c>
      <c r="F39" s="144">
        <f>[7]!S_VAL_PE_TTM(B39,$D$5)</f>
        <v>-112.81367492675781</v>
      </c>
      <c r="G39" s="144" t="str">
        <f>IF([7]!s_val_estpe(B39,"2013-01-30",2012)&lt;&gt;0,[7]!s_val_estpe(B39,"2013-01-30",2012),"")</f>
        <v/>
      </c>
      <c r="H39" s="144">
        <f>[7]!s_val_pb_lf(B39,$D$5)</f>
        <v>9.5586585998535156</v>
      </c>
      <c r="I39" s="144">
        <f>[7]!s_val_ashrmarketvalue(B39,$D$5)/100000000</f>
        <v>38.555656933499996</v>
      </c>
      <c r="J39" s="144">
        <f>[7]!S_VAL_MV(B39,$D$5)/100000000</f>
        <v>39.663020106500007</v>
      </c>
      <c r="K39" s="144">
        <f t="shared" ref="K39:K70" si="1">I39/J39</f>
        <v>0.97208071473058266</v>
      </c>
      <c r="L39" s="144" t="str">
        <f>[7]!s_holder_name(B39,$D$5,1)</f>
        <v>深圳市华超投资集团有限公司</v>
      </c>
      <c r="M39" s="144">
        <f>[7]!s_holder_pct(B39,$D$5,1)</f>
        <v>26.360000610351563</v>
      </c>
      <c r="N39" s="136"/>
    </row>
    <row r="40" spans="1:27" s="137" customFormat="1">
      <c r="A40" s="196"/>
      <c r="B40" s="142" t="s">
        <v>340</v>
      </c>
      <c r="C40" s="143" t="str">
        <f>[7]!S_INFO_NAME(B40)</f>
        <v>正虹科技</v>
      </c>
      <c r="D40" s="144">
        <f>[7]!S_DQ_CLOSE(B40,$D$5,1)</f>
        <v>8.5</v>
      </c>
      <c r="E40" s="144">
        <f>[7]!s_pq_pctchange(B40,$B$5,$D$5)</f>
        <v>2.6570048309178862</v>
      </c>
      <c r="F40" s="144">
        <f>[7]!S_VAL_PE_TTM(B40,$D$5)</f>
        <v>-98.880599975585937</v>
      </c>
      <c r="G40" s="144" t="str">
        <f>IF([7]!s_val_estpe(B40,"2013-01-30",2012)&lt;&gt;0,[7]!s_val_estpe(B40,"2013-01-30",2012),"")</f>
        <v/>
      </c>
      <c r="H40" s="144">
        <f>[7]!s_val_pb_lf(B40,$D$5)</f>
        <v>5.1612057685852051</v>
      </c>
      <c r="I40" s="144">
        <f>[7]!s_val_ashrmarketvalue(B40,$D$5)/100000000</f>
        <v>22.663719660000002</v>
      </c>
      <c r="J40" s="144">
        <f>[7]!S_VAL_MV(B40,$D$5)/100000000</f>
        <v>22.663938960000007</v>
      </c>
      <c r="K40" s="144">
        <f t="shared" si="1"/>
        <v>0.99999032383557018</v>
      </c>
      <c r="L40" s="144" t="str">
        <f>[7]!s_holder_name(B40,$D$5,1)</f>
        <v>岳阳市屈原农垦有限责任公司</v>
      </c>
      <c r="M40" s="144">
        <f>[7]!s_holder_pct(B40,$D$5,1)</f>
        <v>25.649999618530273</v>
      </c>
      <c r="N40" s="136"/>
    </row>
    <row r="41" spans="1:27" s="137" customFormat="1">
      <c r="A41" s="196"/>
      <c r="B41" s="142" t="s">
        <v>141</v>
      </c>
      <c r="C41" s="143" t="str">
        <f>[7]!S_INFO_NAME(B41)</f>
        <v>新希望</v>
      </c>
      <c r="D41" s="144">
        <f>[7]!S_DQ_CLOSE(B41,$D$5,1)</f>
        <v>13.2</v>
      </c>
      <c r="E41" s="144">
        <f>[7]!s_pq_pctchange(B41,$B$5,$D$5)</f>
        <v>-3.6496350364963459</v>
      </c>
      <c r="F41" s="144">
        <f>[7]!S_VAL_PE_TTM(B41,$D$5)</f>
        <v>13.225358009338379</v>
      </c>
      <c r="G41" s="144">
        <f>IF([7]!s_val_estpe(B41,"2013-01-30",2012)&lt;&gt;0,[7]!s_val_estpe(B41,"2013-01-30",2012),"")</f>
        <v>12.086207389831543</v>
      </c>
      <c r="H41" s="144">
        <f>[7]!s_val_pb_lf(B41,$D$5)</f>
        <v>1.6031972169876099</v>
      </c>
      <c r="I41" s="144">
        <f>[7]!s_val_ashrmarketvalue(B41,$D$5)/100000000</f>
        <v>141.785081064</v>
      </c>
      <c r="J41" s="144">
        <f>[7]!S_VAL_MV(B41,$D$5)/100000000</f>
        <v>275.10348254399997</v>
      </c>
      <c r="K41" s="144">
        <f t="shared" si="1"/>
        <v>0.51538817230829836</v>
      </c>
      <c r="L41" s="144" t="str">
        <f>[7]!s_holder_name(B41,$D$5,1)</f>
        <v>南方希望实业有限公司</v>
      </c>
      <c r="M41" s="144">
        <f>[7]!s_holder_pct(B41,$D$5,1)</f>
        <v>29.409999847412109</v>
      </c>
      <c r="N41" s="136"/>
    </row>
    <row r="42" spans="1:27" s="137" customFormat="1">
      <c r="A42" s="196"/>
      <c r="B42" s="142" t="s">
        <v>148</v>
      </c>
      <c r="C42" s="143" t="str">
        <f>[7]!S_INFO_NAME(B42)</f>
        <v>天康生物</v>
      </c>
      <c r="D42" s="144">
        <f>[7]!S_DQ_CLOSE(B42,$D$5,1)</f>
        <v>13.37</v>
      </c>
      <c r="E42" s="144">
        <f>[7]!s_pq_pctchange(B42,$B$5,$D$5)</f>
        <v>-5.0426136363636349</v>
      </c>
      <c r="F42" s="144">
        <f>[7]!S_VAL_PE_TTM(B42,$D$5)</f>
        <v>29.818836212158203</v>
      </c>
      <c r="G42" s="144">
        <f>IF([7]!s_val_estpe(B42,"2013-01-30",2012)&lt;&gt;0,[7]!s_val_estpe(B42,"2013-01-30",2012),"")</f>
        <v>24.862979888916016</v>
      </c>
      <c r="H42" s="144">
        <f>[7]!s_val_pb_lf(B42,$D$5)</f>
        <v>3.2508931159973145</v>
      </c>
      <c r="I42" s="144">
        <f>[7]!s_val_ashrmarketvalue(B42,$D$5)/100000000</f>
        <v>51.2318827657</v>
      </c>
      <c r="J42" s="144">
        <f>[7]!S_VAL_MV(B42,$D$5)/100000000</f>
        <v>58.0470641828</v>
      </c>
      <c r="K42" s="144">
        <f t="shared" si="1"/>
        <v>0.88259214289222543</v>
      </c>
      <c r="L42" s="144" t="str">
        <f>[7]!s_holder_name(B42,$D$5,1)</f>
        <v>新疆天康控股(集团)有限公司</v>
      </c>
      <c r="M42" s="144">
        <f>[7]!s_holder_pct(B42,$D$5,1)</f>
        <v>33.75</v>
      </c>
      <c r="N42" s="136"/>
    </row>
    <row r="43" spans="1:27" s="137" customFormat="1">
      <c r="A43" s="196"/>
      <c r="B43" s="142" t="s">
        <v>149</v>
      </c>
      <c r="C43" s="143" t="str">
        <f>[7]!S_INFO_NAME(B43)</f>
        <v>天邦股份</v>
      </c>
      <c r="D43" s="144">
        <f>[7]!S_DQ_CLOSE(B43,$D$5,1)</f>
        <v>11.82</v>
      </c>
      <c r="E43" s="144">
        <f>[7]!s_pq_pctchange(B43,$B$5,$D$5)</f>
        <v>3.2314410480349443</v>
      </c>
      <c r="F43" s="144">
        <f>[7]!S_VAL_PE_TTM(B43,$D$5)</f>
        <v>63.817363739013672</v>
      </c>
      <c r="G43" s="144">
        <f>IF([7]!s_val_estpe(B43,"2013-01-30",2012)&lt;&gt;0,[7]!s_val_estpe(B43,"2013-01-30",2012),"")</f>
        <v>28.226388931274414</v>
      </c>
      <c r="H43" s="144">
        <f>[7]!s_val_pb_lf(B43,$D$5)</f>
        <v>4.4935169219970703</v>
      </c>
      <c r="I43" s="144">
        <f>[7]!s_val_ashrmarketvalue(B43,$D$5)/100000000</f>
        <v>17.09190912</v>
      </c>
      <c r="J43" s="144">
        <f>[7]!S_VAL_MV(B43,$D$5)/100000000</f>
        <v>24.290111819999996</v>
      </c>
      <c r="K43" s="144">
        <f t="shared" si="1"/>
        <v>0.70365707851237069</v>
      </c>
      <c r="L43" s="144" t="str">
        <f>[7]!s_holder_name(B43,$D$5,1)</f>
        <v>张邦辉</v>
      </c>
      <c r="M43" s="144">
        <f>[7]!s_holder_pct(B43,$D$5,1)</f>
        <v>24.090000152587891</v>
      </c>
      <c r="N43" s="136"/>
    </row>
    <row r="44" spans="1:27" s="137" customFormat="1">
      <c r="A44" s="196"/>
      <c r="B44" s="142" t="s">
        <v>150</v>
      </c>
      <c r="C44" s="143" t="str">
        <f>[7]!S_INFO_NAME(B44)</f>
        <v>正邦科技</v>
      </c>
      <c r="D44" s="144">
        <f>[7]!S_DQ_CLOSE(B44,$D$5,1)</f>
        <v>9.23</v>
      </c>
      <c r="E44" s="144">
        <f>[7]!s_pq_pctchange(B44,$B$5,$D$5)</f>
        <v>-1.2834224598930355</v>
      </c>
      <c r="F44" s="144">
        <f>[7]!S_VAL_PE_TTM(B44,$D$5)</f>
        <v>-34.114768981933594</v>
      </c>
      <c r="G44" s="144">
        <f>IF([7]!s_val_estpe(B44,"2013-01-30",2012)&lt;&gt;0,[7]!s_val_estpe(B44,"2013-01-30",2012),"")</f>
        <v>20.461782455444336</v>
      </c>
      <c r="H44" s="144">
        <f>[7]!s_val_pb_lf(B44,$D$5)</f>
        <v>3.0161952972412109</v>
      </c>
      <c r="I44" s="144">
        <f>[7]!s_val_ashrmarketvalue(B44,$D$5)/100000000</f>
        <v>25.448354942400002</v>
      </c>
      <c r="J44" s="144">
        <f>[7]!S_VAL_MV(B44,$D$5)/100000000</f>
        <v>55.042788226400006</v>
      </c>
      <c r="K44" s="144">
        <f t="shared" si="1"/>
        <v>0.46233767878412607</v>
      </c>
      <c r="L44" s="144" t="str">
        <f>[7]!s_holder_name(B44,$D$5,1)</f>
        <v>正邦集团有限公司</v>
      </c>
      <c r="M44" s="144">
        <f>[7]!s_holder_pct(B44,$D$5,1)</f>
        <v>29.430000305175781</v>
      </c>
      <c r="N44" s="136"/>
    </row>
    <row r="45" spans="1:27" s="137" customFormat="1">
      <c r="A45" s="196"/>
      <c r="B45" s="142" t="s">
        <v>158</v>
      </c>
      <c r="C45" s="143" t="str">
        <f>[7]!S_INFO_NAME(B45)</f>
        <v>海大集团</v>
      </c>
      <c r="D45" s="144">
        <f>[7]!S_DQ_CLOSE(B45,$D$5,1)</f>
        <v>11.09</v>
      </c>
      <c r="E45" s="144">
        <f>[7]!s_pq_pctchange(B45,$B$5,$D$5)</f>
        <v>-2.8045574057843914</v>
      </c>
      <c r="F45" s="144">
        <f>[7]!S_VAL_PE_TTM(B45,$D$5)</f>
        <v>22.48388671875</v>
      </c>
      <c r="G45" s="144">
        <f>IF([7]!s_val_estpe(B45,"2013-01-30",2012)&lt;&gt;0,[7]!s_val_estpe(B45,"2013-01-30",2012),"")</f>
        <v>29.709543228149414</v>
      </c>
      <c r="H45" s="144">
        <f>[7]!s_val_pb_lf(B45,$D$5)</f>
        <v>2.7397000789642334</v>
      </c>
      <c r="I45" s="144">
        <f>[7]!s_val_ashrmarketvalue(B45,$D$5)/100000000</f>
        <v>111.00083693400002</v>
      </c>
      <c r="J45" s="144">
        <f>[7]!S_VAL_MV(B45,$D$5)/100000000</f>
        <v>118.66270944200001</v>
      </c>
      <c r="K45" s="144">
        <f t="shared" si="1"/>
        <v>0.93543150544910691</v>
      </c>
      <c r="L45" s="144" t="str">
        <f>[7]!s_holder_name(B45,$D$5,1)</f>
        <v>广州市海灏投资有限公司</v>
      </c>
      <c r="M45" s="144">
        <f>[7]!s_holder_pct(B45,$D$5,1)</f>
        <v>60.790000915527344</v>
      </c>
      <c r="N45" s="136"/>
    </row>
    <row r="46" spans="1:27" s="137" customFormat="1">
      <c r="A46" s="196"/>
      <c r="B46" s="142" t="s">
        <v>161</v>
      </c>
      <c r="C46" s="143" t="str">
        <f>[7]!S_INFO_NAME(B46)</f>
        <v>大北农</v>
      </c>
      <c r="D46" s="144">
        <f>[7]!S_DQ_CLOSE(B46,$D$5,1)</f>
        <v>12.67</v>
      </c>
      <c r="E46" s="144">
        <f>[7]!s_pq_pctchange(B46,$B$5,$D$5)</f>
        <v>-2.7628549501151123</v>
      </c>
      <c r="F46" s="144">
        <f>[7]!S_VAL_PE_TTM(B46,$D$5)</f>
        <v>27.304731369018555</v>
      </c>
      <c r="G46" s="144">
        <f>IF([7]!s_val_estpe(B46,"2013-01-30",2012)&lt;&gt;0,[7]!s_val_estpe(B46,"2013-01-30",2012),"")</f>
        <v>27.051916122436523</v>
      </c>
      <c r="H46" s="144">
        <f>[7]!s_val_pb_lf(B46,$D$5)</f>
        <v>3.8479132652282715</v>
      </c>
      <c r="I46" s="144">
        <f>[7]!s_val_ashrmarketvalue(B46,$D$5)/100000000</f>
        <v>119.3322428333</v>
      </c>
      <c r="J46" s="144">
        <f>[7]!S_VAL_MV(B46,$D$5)/100000000</f>
        <v>207.75344726290001</v>
      </c>
      <c r="K46" s="144">
        <f t="shared" si="1"/>
        <v>0.57439356316572654</v>
      </c>
      <c r="L46" s="144" t="str">
        <f>[7]!s_holder_name(B46,$D$5,1)</f>
        <v>邵根伙</v>
      </c>
      <c r="M46" s="144">
        <f>[7]!s_holder_pct(B46,$D$5,1)</f>
        <v>44.290000915527344</v>
      </c>
      <c r="N46" s="136"/>
    </row>
    <row r="47" spans="1:27" s="137" customFormat="1">
      <c r="A47" s="196"/>
      <c r="B47" s="142" t="s">
        <v>166</v>
      </c>
      <c r="C47" s="143" t="str">
        <f>[7]!S_INFO_NAME(B47)</f>
        <v>金新农</v>
      </c>
      <c r="D47" s="144">
        <f>[7]!S_DQ_CLOSE(B47,$D$5,1)</f>
        <v>9.84</v>
      </c>
      <c r="E47" s="144">
        <f>[7]!s_pq_pctchange(B47,$B$5,$D$5)</f>
        <v>0.61349693251535609</v>
      </c>
      <c r="F47" s="144">
        <f>[7]!S_VAL_PE_TTM(B47,$D$5)</f>
        <v>53.289627075195312</v>
      </c>
      <c r="G47" s="144">
        <f>IF([7]!s_val_estpe(B47,"2013-01-30",2012)&lt;&gt;0,[7]!s_val_estpe(B47,"2013-01-30",2012),"")</f>
        <v>23.654474258422852</v>
      </c>
      <c r="H47" s="144">
        <f>[7]!s_val_pb_lf(B47,$D$5)</f>
        <v>3.8335549831390381</v>
      </c>
      <c r="I47" s="144">
        <f>[7]!s_val_ashrmarketvalue(B47,$D$5)/100000000</f>
        <v>30.523679999999999</v>
      </c>
      <c r="J47" s="144">
        <f>[7]!S_VAL_MV(B47,$D$5)/100000000</f>
        <v>30.523679999999999</v>
      </c>
      <c r="K47" s="144">
        <f t="shared" si="1"/>
        <v>1</v>
      </c>
      <c r="L47" s="144" t="str">
        <f>[7]!s_holder_name(B47,$D$5,1)</f>
        <v>新疆成农远大股权投资有限合伙企业</v>
      </c>
      <c r="M47" s="144">
        <f>[7]!s_holder_pct(B47,$D$5,1)</f>
        <v>53.587001800537109</v>
      </c>
      <c r="N47" s="136"/>
    </row>
    <row r="48" spans="1:27" s="137" customFormat="1">
      <c r="A48" s="196"/>
      <c r="B48" s="142" t="s">
        <v>167</v>
      </c>
      <c r="C48" s="143" t="str">
        <f>[7]!S_INFO_NAME(B48)</f>
        <v>唐人神</v>
      </c>
      <c r="D48" s="144">
        <f>[7]!S_DQ_CLOSE(B48,$D$5,1)</f>
        <v>9.27</v>
      </c>
      <c r="E48" s="144">
        <f>[7]!s_pq_pctchange(B48,$B$5,$D$5)</f>
        <v>3.1145717463848532</v>
      </c>
      <c r="F48" s="144">
        <f>[7]!S_VAL_PE_TTM(B48,$D$5)</f>
        <v>36.563270568847656</v>
      </c>
      <c r="G48" s="144">
        <f>IF([7]!s_val_estpe(B48,"2013-01-30",2012)&lt;&gt;0,[7]!s_val_estpe(B48,"2013-01-30",2012),"")</f>
        <v>22.582759857177734</v>
      </c>
      <c r="H48" s="144">
        <f>[7]!s_val_pb_lf(B48,$D$5)</f>
        <v>2.2075128555297852</v>
      </c>
      <c r="I48" s="144">
        <f>[7]!s_val_ashrmarketvalue(B48,$D$5)/100000000</f>
        <v>38.915089199999997</v>
      </c>
      <c r="J48" s="144">
        <f>[7]!S_VAL_MV(B48,$D$5)/100000000</f>
        <v>39.0068622</v>
      </c>
      <c r="K48" s="144">
        <f t="shared" si="1"/>
        <v>0.99764726012747562</v>
      </c>
      <c r="L48" s="144" t="str">
        <f>[7]!s_holder_name(B48,$D$5,1)</f>
        <v>湖南唐人神控股投资股份有限公司</v>
      </c>
      <c r="M48" s="144">
        <f>[7]!s_holder_pct(B48,$D$5,1)</f>
        <v>24.569999694824219</v>
      </c>
      <c r="N48" s="136"/>
    </row>
    <row r="49" spans="1:14" s="137" customFormat="1">
      <c r="A49" s="196"/>
      <c r="B49" s="142" t="s">
        <v>190</v>
      </c>
      <c r="C49" s="143" t="str">
        <f>[7]!S_INFO_NAME(B49)</f>
        <v>通威股份</v>
      </c>
      <c r="D49" s="144">
        <f>[7]!S_DQ_CLOSE(B49,$D$5,1)</f>
        <v>9.1199999999999992</v>
      </c>
      <c r="E49" s="144">
        <f>[7]!s_pq_pctchange(B49,$B$5,$D$5)</f>
        <v>-2.8753993610223794</v>
      </c>
      <c r="F49" s="144">
        <f>[7]!S_VAL_PE_TTM(B49,$D$5)</f>
        <v>21.665958404541016</v>
      </c>
      <c r="G49" s="144">
        <f>IF([7]!s_val_estpe(B49,"2013-01-30",2012)&lt;&gt;0,[7]!s_val_estpe(B49,"2013-01-30",2012),"")</f>
        <v>33.298316955566406</v>
      </c>
      <c r="H49" s="144">
        <f>[7]!s_val_pb_lf(B49,$D$5)</f>
        <v>3.1788198947906494</v>
      </c>
      <c r="I49" s="144">
        <f>[7]!s_val_ashrmarketvalue(B49,$D$5)/100000000</f>
        <v>62.701823999999988</v>
      </c>
      <c r="J49" s="144">
        <f>[7]!S_VAL_MV(B49,$D$5)/100000000</f>
        <v>74.520398438399994</v>
      </c>
      <c r="K49" s="144">
        <f t="shared" si="1"/>
        <v>0.8414048410091437</v>
      </c>
      <c r="L49" s="144" t="str">
        <f>[7]!s_holder_name(B49,$D$5,1)</f>
        <v>通威集团有限公司</v>
      </c>
      <c r="M49" s="144">
        <f>[7]!s_holder_pct(B49,$D$5,1)</f>
        <v>57.349998474121094</v>
      </c>
      <c r="N49" s="136"/>
    </row>
    <row r="50" spans="1:14" s="137" customFormat="1">
      <c r="A50" s="196"/>
      <c r="B50" s="142" t="s">
        <v>194</v>
      </c>
      <c r="C50" s="143" t="str">
        <f>[7]!S_INFO_NAME(B50)</f>
        <v>大江股份</v>
      </c>
      <c r="D50" s="144">
        <f>[7]!S_DQ_CLOSE(B50,$D$5,1)</f>
        <v>6.67</v>
      </c>
      <c r="E50" s="144">
        <f>[7]!s_pq_pctchange(B50,$B$5,$D$5)</f>
        <v>0</v>
      </c>
      <c r="F50" s="144">
        <f>[7]!S_VAL_PE_TTM(B50,$D$5)</f>
        <v>-61.581417083740234</v>
      </c>
      <c r="G50" s="144" t="str">
        <f>IF([7]!s_val_estpe(B50,"2013-01-30",2012)&lt;&gt;0,[7]!s_val_estpe(B50,"2013-01-30",2012),"")</f>
        <v/>
      </c>
      <c r="H50" s="144">
        <f>[7]!s_val_pb_lf(B50,$D$5)</f>
        <v>12.572687149047852</v>
      </c>
      <c r="I50" s="144">
        <f>[7]!s_val_ashrmarketvalue(B50,$D$5)/100000000</f>
        <v>21.982508961599997</v>
      </c>
      <c r="J50" s="144">
        <f>[7]!S_VAL_MV(B50,$D$5)/100000000</f>
        <v>47.570439999999998</v>
      </c>
      <c r="K50" s="144">
        <f t="shared" si="1"/>
        <v>0.46210438586651709</v>
      </c>
      <c r="L50" s="144" t="str">
        <f>[7]!s_holder_name(B50,$D$5,1)</f>
        <v>绿庭(香港)有限公司</v>
      </c>
      <c r="M50" s="144">
        <f>[7]!s_holder_pct(B50,$D$5,1)</f>
        <v>20.219999313354492</v>
      </c>
      <c r="N50" s="136"/>
    </row>
    <row r="51" spans="1:14" s="137" customFormat="1">
      <c r="A51" s="196" t="s">
        <v>204</v>
      </c>
      <c r="B51" s="145" t="s">
        <v>182</v>
      </c>
      <c r="C51" s="146" t="str">
        <f>[7]!S_INFO_NAME(B51)</f>
        <v>中牧股份</v>
      </c>
      <c r="D51" s="147">
        <f>[7]!S_DQ_CLOSE(B51,$D$5,1)</f>
        <v>15.23</v>
      </c>
      <c r="E51" s="147">
        <f>[7]!s_pq_pctchange(B51,$B$5,$D$5)</f>
        <v>-0.91086532205593151</v>
      </c>
      <c r="F51" s="147">
        <f>[7]!S_VAL_PE_TTM(B51,$D$5)</f>
        <v>29.804071426391602</v>
      </c>
      <c r="G51" s="147">
        <f>IF([7]!s_val_estpe(B51,"2013-01-30",2012)&lt;&gt;0,[7]!s_val_estpe(B51,"2013-01-30",2012),"")</f>
        <v>14.252361297607422</v>
      </c>
      <c r="H51" s="147">
        <f>[7]!s_val_pb_lf(B51,$D$5)</f>
        <v>2.3486719131469727</v>
      </c>
      <c r="I51" s="147">
        <f>[7]!s_val_ashrmarketvalue(B51,$D$5)/100000000</f>
        <v>65.458539999999999</v>
      </c>
      <c r="J51" s="147">
        <f>[7]!S_VAL_MV(B51,$D$5)/100000000</f>
        <v>65.458539999999999</v>
      </c>
      <c r="K51" s="147">
        <f t="shared" si="1"/>
        <v>1</v>
      </c>
      <c r="L51" s="147" t="str">
        <f>[7]!s_holder_name(B51,$D$5,1)</f>
        <v>中国牧工商(集团)总公司</v>
      </c>
      <c r="M51" s="147">
        <f>[7]!s_holder_pct(B51,$D$5,1)</f>
        <v>53.049999237060547</v>
      </c>
      <c r="N51" s="136"/>
    </row>
    <row r="52" spans="1:14" s="137" customFormat="1">
      <c r="A52" s="196"/>
      <c r="B52" s="148" t="s">
        <v>183</v>
      </c>
      <c r="C52" s="149" t="str">
        <f>[7]!S_INFO_NAME(B52)</f>
        <v>金宇集团</v>
      </c>
      <c r="D52" s="150">
        <f>[7]!S_DQ_CLOSE(B52,$D$5,1)</f>
        <v>35.43</v>
      </c>
      <c r="E52" s="150">
        <f>[7]!s_pq_pctchange(B52,$B$5,$D$5)</f>
        <v>-2.1811154058531179</v>
      </c>
      <c r="F52" s="150">
        <f>[7]!S_VAL_PE_TTM(B52,$D$5)</f>
        <v>29.245525360107422</v>
      </c>
      <c r="G52" s="150">
        <f>IF([7]!s_val_estpe(B52,"2013-01-30",2012)&lt;&gt;0,[7]!s_val_estpe(B52,"2013-01-30",2012),"")</f>
        <v>27.604072570800781</v>
      </c>
      <c r="H52" s="150">
        <f>[7]!s_val_pb_lf(B52,$D$5)</f>
        <v>6.353705883026123</v>
      </c>
      <c r="I52" s="150">
        <f>[7]!s_val_ashrmarketvalue(B52,$D$5)/100000000</f>
        <v>99.492729698999995</v>
      </c>
      <c r="J52" s="150">
        <f>[7]!S_VAL_MV(B52,$D$5)/100000000</f>
        <v>101.278401699</v>
      </c>
      <c r="K52" s="150">
        <f t="shared" si="1"/>
        <v>0.98236867910586667</v>
      </c>
      <c r="L52" s="150" t="str">
        <f>[7]!s_holder_name(B52,$D$5,1)</f>
        <v>内蒙古农牧药业有限责任公司</v>
      </c>
      <c r="M52" s="150">
        <f>[7]!s_holder_pct(B52,$D$5,1)</f>
        <v>11.75</v>
      </c>
      <c r="N52" s="136"/>
    </row>
    <row r="53" spans="1:14" s="137" customFormat="1">
      <c r="A53" s="196" t="s">
        <v>205</v>
      </c>
      <c r="B53" s="142" t="s">
        <v>138</v>
      </c>
      <c r="C53" s="143" t="str">
        <f>[7]!S_INFO_NAME(B53)</f>
        <v>罗牛山</v>
      </c>
      <c r="D53" s="144">
        <f>[7]!S_DQ_CLOSE(B53,$D$5,1)</f>
        <v>7.28</v>
      </c>
      <c r="E53" s="144">
        <f>[7]!s_pq_pctchange(B53,$B$5,$D$5)</f>
        <v>0.83102493074793671</v>
      </c>
      <c r="F53" s="144">
        <f>[7]!S_VAL_PE_TTM(B53,$D$5)</f>
        <v>81.143455505371094</v>
      </c>
      <c r="G53" s="144" t="str">
        <f>IF([7]!s_val_estpe(B53,"2013-01-30",2012)&lt;&gt;0,[7]!s_val_estpe(B53,"2013-01-30",2012),"")</f>
        <v/>
      </c>
      <c r="H53" s="144">
        <f>[7]!s_val_pb_lf(B53,$D$5)</f>
        <v>3.6906886100769043</v>
      </c>
      <c r="I53" s="144">
        <f>[7]!s_val_ashrmarketvalue(B53,$D$5)/100000000</f>
        <v>64.069998355999999</v>
      </c>
      <c r="J53" s="144">
        <f>[7]!S_VAL_MV(B53,$D$5)/100000000</f>
        <v>64.073609599999997</v>
      </c>
      <c r="K53" s="144">
        <f t="shared" si="1"/>
        <v>0.99994363913594786</v>
      </c>
      <c r="L53" s="144" t="str">
        <f>[7]!s_holder_name(B53,$D$5,1)</f>
        <v>罗牛山集团有限公司</v>
      </c>
      <c r="M53" s="144">
        <f>[7]!s_holder_pct(B53,$D$5,1)</f>
        <v>10.920000076293945</v>
      </c>
      <c r="N53" s="136"/>
    </row>
    <row r="54" spans="1:14" s="137" customFormat="1">
      <c r="A54" s="196"/>
      <c r="B54" s="142" t="s">
        <v>140</v>
      </c>
      <c r="C54" s="143" t="str">
        <f>[7]!S_INFO_NAME(B54)</f>
        <v>顺鑫农业</v>
      </c>
      <c r="D54" s="144">
        <f>[7]!S_DQ_CLOSE(B54,$D$5,1)</f>
        <v>16.66</v>
      </c>
      <c r="E54" s="144">
        <f>[7]!s_pq_pctchange(B54,$B$5,$D$5)</f>
        <v>-3.3081834010446731</v>
      </c>
      <c r="F54" s="144">
        <f>[7]!S_VAL_PE_TTM(B54,$D$5)</f>
        <v>29.601352691650391</v>
      </c>
      <c r="G54" s="144">
        <f>IF([7]!s_val_estpe(B54,"2013-01-30",2012)&lt;&gt;0,[7]!s_val_estpe(B54,"2013-01-30",2012),"")</f>
        <v>45.182525634765625</v>
      </c>
      <c r="H54" s="144">
        <f>[7]!s_val_pb_lf(B54,$D$5)</f>
        <v>1.9003545045852661</v>
      </c>
      <c r="I54" s="144">
        <f>[7]!s_val_ashrmarketvalue(B54,$D$5)/100000000</f>
        <v>73.058259335599999</v>
      </c>
      <c r="J54" s="144">
        <f>[7]!S_VAL_MV(B54,$D$5)/100000000</f>
        <v>95.060292667199988</v>
      </c>
      <c r="K54" s="144">
        <f t="shared" si="1"/>
        <v>0.76854654331196204</v>
      </c>
      <c r="L54" s="144" t="str">
        <f>[7]!s_holder_name(B54,$D$5,1)</f>
        <v>北京顺鑫农业发展集团有限公司</v>
      </c>
      <c r="M54" s="144">
        <f>[7]!s_holder_pct(B54,$D$5,1)</f>
        <v>38.979999542236328</v>
      </c>
      <c r="N54" s="136"/>
    </row>
    <row r="55" spans="1:14" s="137" customFormat="1">
      <c r="A55" s="196"/>
      <c r="B55" s="142" t="s">
        <v>153</v>
      </c>
      <c r="C55" s="143" t="str">
        <f>[7]!S_INFO_NAME(B55)</f>
        <v>*ST民和</v>
      </c>
      <c r="D55" s="144">
        <f>[7]!S_DQ_CLOSE(B55,$D$5,1)</f>
        <v>9.3699999999999992</v>
      </c>
      <c r="E55" s="144">
        <f>[7]!s_pq_pctchange(B55,$B$5,$D$5)</f>
        <v>-1.987447698744782</v>
      </c>
      <c r="F55" s="144">
        <f>[7]!S_VAL_PE_TTM(B55,$D$5)</f>
        <v>-52.533115386962891</v>
      </c>
      <c r="G55" s="144">
        <f>IF([7]!s_val_estpe(B55,"2013-01-30",2012)&lt;&gt;0,[7]!s_val_estpe(B55,"2013-01-30",2012),"")</f>
        <v>58.717201232910156</v>
      </c>
      <c r="H55" s="144">
        <f>[7]!s_val_pb_lf(B55,$D$5)</f>
        <v>2.3895971775054932</v>
      </c>
      <c r="I55" s="144">
        <f>[7]!s_val_ashrmarketvalue(B55,$D$5)/100000000</f>
        <v>19.3626279733</v>
      </c>
      <c r="J55" s="144">
        <f>[7]!S_VAL_MV(B55,$D$5)/100000000</f>
        <v>28.301769418399996</v>
      </c>
      <c r="K55" s="144">
        <f t="shared" si="1"/>
        <v>0.68414902570408409</v>
      </c>
      <c r="L55" s="144" t="str">
        <f>[7]!s_holder_name(B55,$D$5,1)</f>
        <v>孙希民</v>
      </c>
      <c r="M55" s="144">
        <f>[7]!s_holder_pct(B55,$D$5,1)</f>
        <v>37.849998474121094</v>
      </c>
      <c r="N55" s="136"/>
    </row>
    <row r="56" spans="1:14" s="137" customFormat="1">
      <c r="A56" s="196"/>
      <c r="B56" s="142" t="s">
        <v>157</v>
      </c>
      <c r="C56" s="143" t="str">
        <f>[7]!S_INFO_NAME(B56)</f>
        <v>圣农发展</v>
      </c>
      <c r="D56" s="144">
        <f>[7]!S_DQ_CLOSE(B56,$D$5,1)</f>
        <v>13.77</v>
      </c>
      <c r="E56" s="144">
        <f>[7]!s_pq_pctchange(B56,$B$5,$D$5)</f>
        <v>-5.8139534883720927</v>
      </c>
      <c r="F56" s="144">
        <f>[7]!S_VAL_PE_TTM(B56,$D$5)</f>
        <v>100.63169860839844</v>
      </c>
      <c r="G56" s="144">
        <f>IF([7]!s_val_estpe(B56,"2013-01-30",2012)&lt;&gt;0,[7]!s_val_estpe(B56,"2013-01-30",2012),"")</f>
        <v>46.509773254394531</v>
      </c>
      <c r="H56" s="144">
        <f>[7]!s_val_pb_lf(B56,$D$5)</f>
        <v>3.8829782009124756</v>
      </c>
      <c r="I56" s="144">
        <f>[7]!s_val_ashrmarketvalue(B56,$D$5)/100000000</f>
        <v>123.80821274969999</v>
      </c>
      <c r="J56" s="144">
        <f>[7]!S_VAL_MV(B56,$D$5)/100000000</f>
        <v>125.43093</v>
      </c>
      <c r="K56" s="144">
        <f t="shared" si="1"/>
        <v>0.98706286200461069</v>
      </c>
      <c r="L56" s="144" t="str">
        <f>[7]!s_holder_name(B56,$D$5,1)</f>
        <v>福建省圣农实业有限公司</v>
      </c>
      <c r="M56" s="144">
        <f>[7]!s_holder_pct(B56,$D$5,1)</f>
        <v>51.549999237060547</v>
      </c>
      <c r="N56" s="136"/>
    </row>
    <row r="57" spans="1:14" s="137" customFormat="1">
      <c r="A57" s="196"/>
      <c r="B57" s="142" t="s">
        <v>159</v>
      </c>
      <c r="C57" s="143" t="str">
        <f>[7]!S_INFO_NAME(B57)</f>
        <v>华英农业</v>
      </c>
      <c r="D57" s="144">
        <f>[7]!S_DQ_CLOSE(B57,$D$5,1)</f>
        <v>7.54</v>
      </c>
      <c r="E57" s="144">
        <f>[7]!s_pq_pctchange(B57,$B$5,$D$5)</f>
        <v>-2.7096774193548501</v>
      </c>
      <c r="F57" s="144">
        <f>[7]!S_VAL_PE_TTM(B57,$D$5)</f>
        <v>-108.54278564453125</v>
      </c>
      <c r="G57" s="144">
        <f>IF([7]!s_val_estpe(B57,"2013-01-30",2012)&lt;&gt;0,[7]!s_val_estpe(B57,"2013-01-30",2012),"")</f>
        <v>57.413009643554687</v>
      </c>
      <c r="H57" s="144">
        <f>[7]!s_val_pb_lf(B57,$D$5)</f>
        <v>2.223499059677124</v>
      </c>
      <c r="I57" s="144">
        <f>[7]!s_val_ashrmarketvalue(B57,$D$5)/100000000</f>
        <v>31.928761550400001</v>
      </c>
      <c r="J57" s="144">
        <f>[7]!S_VAL_MV(B57,$D$5)/100000000</f>
        <v>32.105319999999999</v>
      </c>
      <c r="K57" s="144">
        <f t="shared" si="1"/>
        <v>0.9945006481916393</v>
      </c>
      <c r="L57" s="144" t="str">
        <f>[7]!s_holder_name(B57,$D$5,1)</f>
        <v>河南省潢川华英禽业总公司</v>
      </c>
      <c r="M57" s="144">
        <f>[7]!s_holder_pct(B57,$D$5,1)</f>
        <v>19.739999771118164</v>
      </c>
      <c r="N57" s="136"/>
    </row>
    <row r="58" spans="1:14" s="137" customFormat="1">
      <c r="A58" s="196"/>
      <c r="B58" s="142" t="s">
        <v>163</v>
      </c>
      <c r="C58" s="143" t="str">
        <f>[7]!S_INFO_NAME(B58)</f>
        <v>益生股份</v>
      </c>
      <c r="D58" s="144">
        <f>[7]!S_DQ_CLOSE(B58,$D$5,1)</f>
        <v>13.3</v>
      </c>
      <c r="E58" s="144">
        <f>[7]!s_pq_pctchange(B58,$B$5,$D$5)</f>
        <v>0</v>
      </c>
      <c r="F58" s="144">
        <f>[7]!S_VAL_PE_TTM(B58,$D$5)</f>
        <v>-22.500726699829102</v>
      </c>
      <c r="G58" s="144">
        <f>IF([7]!s_val_estpe(B58,"2013-01-30",2012)&lt;&gt;0,[7]!s_val_estpe(B58,"2013-01-30",2012),"")</f>
        <v>32.775497436523438</v>
      </c>
      <c r="H58" s="144">
        <f>[7]!s_val_pb_lf(B58,$D$5)</f>
        <v>5.7487826347351074</v>
      </c>
      <c r="I58" s="144">
        <f>[7]!s_val_ashrmarketvalue(B58,$D$5)/100000000</f>
        <v>18.862646663000003</v>
      </c>
      <c r="J58" s="144">
        <f>[7]!S_VAL_MV(B58,$D$5)/100000000</f>
        <v>37.840324361</v>
      </c>
      <c r="K58" s="144">
        <f t="shared" si="1"/>
        <v>0.49848004692160419</v>
      </c>
      <c r="L58" s="144" t="str">
        <f>[7]!s_holder_name(B58,$D$5,1)</f>
        <v>曹积生</v>
      </c>
      <c r="M58" s="144">
        <f>[7]!s_holder_pct(B58,$D$5,1)</f>
        <v>50.790000915527344</v>
      </c>
      <c r="N58" s="136"/>
    </row>
    <row r="59" spans="1:14" s="137" customFormat="1">
      <c r="A59" s="196"/>
      <c r="B59" s="142" t="s">
        <v>164</v>
      </c>
      <c r="C59" s="143" t="str">
        <f>[7]!S_INFO_NAME(B59)</f>
        <v>雏鹰农牧</v>
      </c>
      <c r="D59" s="144">
        <f>[7]!S_DQ_CLOSE(B59,$D$5,1)</f>
        <v>10.11</v>
      </c>
      <c r="E59" s="144">
        <f>[7]!s_pq_pctchange(B59,$B$5,$D$5)</f>
        <v>-7.2477064220183625</v>
      </c>
      <c r="F59" s="144">
        <f>[7]!S_VAL_PE_TTM(B59,$D$5)</f>
        <v>-141.40840148925781</v>
      </c>
      <c r="G59" s="144">
        <f>IF([7]!s_val_estpe(B59,"2013-01-30",2012)&lt;&gt;0,[7]!s_val_estpe(B59,"2013-01-30",2012),"")</f>
        <v>27.673587799072266</v>
      </c>
      <c r="H59" s="144">
        <f>[7]!s_val_pb_lf(B59,$D$5)</f>
        <v>3.4057648181915283</v>
      </c>
      <c r="I59" s="144">
        <f>[7]!s_val_ashrmarketvalue(B59,$D$5)/100000000</f>
        <v>48.110291398199998</v>
      </c>
      <c r="J59" s="144">
        <f>[7]!S_VAL_MV(B59,$D$5)/100000000</f>
        <v>94.9385616</v>
      </c>
      <c r="K59" s="144">
        <f t="shared" si="1"/>
        <v>0.50675184653524386</v>
      </c>
      <c r="L59" s="144" t="str">
        <f>[7]!s_holder_name(B59,$D$5,1)</f>
        <v>侯建芳</v>
      </c>
      <c r="M59" s="144">
        <f>[7]!s_holder_pct(B59,$D$5,1)</f>
        <v>48.040000915527344</v>
      </c>
      <c r="N59" s="136"/>
    </row>
    <row r="60" spans="1:14" s="137" customFormat="1">
      <c r="A60" s="196"/>
      <c r="B60" s="142" t="s">
        <v>165</v>
      </c>
      <c r="C60" s="143" t="str">
        <f>[7]!S_INFO_NAME(B60)</f>
        <v>大康牧业</v>
      </c>
      <c r="D60" s="144">
        <f>[7]!S_DQ_CLOSE(B60,$D$5,1)</f>
        <v>8.3000000000000007</v>
      </c>
      <c r="E60" s="144">
        <f>[7]!s_pq_pctchange(B60,$B$5,$D$5)</f>
        <v>0</v>
      </c>
      <c r="F60" s="144">
        <f>[7]!S_VAL_PE_TTM(B60,$D$5)</f>
        <v>1807.7896728515625</v>
      </c>
      <c r="G60" s="144">
        <f>IF([7]!s_val_estpe(B60,"2013-01-30",2012)&lt;&gt;0,[7]!s_val_estpe(B60,"2013-01-30",2012),"")</f>
        <v>32.301979064941406</v>
      </c>
      <c r="H60" s="144">
        <f>[7]!s_val_pb_lf(B60,$D$5)</f>
        <v>4.1460928916931152</v>
      </c>
      <c r="I60" s="144">
        <f>[7]!s_val_ashrmarketvalue(B60,$D$5)/100000000</f>
        <v>46.107861283000005</v>
      </c>
      <c r="J60" s="144">
        <f>[7]!S_VAL_MV(B60,$D$5)/100000000</f>
        <v>239.62415400000003</v>
      </c>
      <c r="K60" s="144">
        <f t="shared" si="1"/>
        <v>0.19241741916801927</v>
      </c>
      <c r="L60" s="144" t="str">
        <f>[7]!s_holder_name(B60,$D$5,1)</f>
        <v>上海鹏欣(集团)有限公司</v>
      </c>
      <c r="M60" s="144">
        <f>[7]!s_holder_pct(B60,$D$5,1)</f>
        <v>18.090000152587891</v>
      </c>
      <c r="N60" s="136"/>
    </row>
    <row r="61" spans="1:14" s="137" customFormat="1">
      <c r="A61" s="196"/>
      <c r="B61" s="142" t="s">
        <v>172</v>
      </c>
      <c r="C61" s="143" t="str">
        <f>[7]!S_INFO_NAME(B61)</f>
        <v>西部牧业</v>
      </c>
      <c r="D61" s="144">
        <f>[7]!S_DQ_CLOSE(B61,$D$5,1)</f>
        <v>14.12</v>
      </c>
      <c r="E61" s="144">
        <f>[7]!s_pq_pctchange(B61,$B$5,$D$5)</f>
        <v>-0.21201413427562876</v>
      </c>
      <c r="F61" s="144">
        <f>[7]!S_VAL_PE_TTM(B61,$D$5)</f>
        <v>76.336624145507813</v>
      </c>
      <c r="G61" s="144">
        <f>IF([7]!s_val_estpe(B61,"2013-01-30",2012)&lt;&gt;0,[7]!s_val_estpe(B61,"2013-01-30",2012),"")</f>
        <v>38.470317840576172</v>
      </c>
      <c r="H61" s="144">
        <f>[7]!s_val_pb_lf(B61,$D$5)</f>
        <v>3.6077923774719238</v>
      </c>
      <c r="I61" s="144">
        <f>[7]!s_val_ashrmarketvalue(B61,$D$5)/100000000</f>
        <v>23.006950794000002</v>
      </c>
      <c r="J61" s="144">
        <f>[7]!S_VAL_MV(B61,$D$5)/100000000</f>
        <v>23.12856</v>
      </c>
      <c r="K61" s="144">
        <f t="shared" si="1"/>
        <v>0.99474203296703301</v>
      </c>
      <c r="L61" s="144" t="str">
        <f>[7]!s_holder_name(B61,$D$5,1)</f>
        <v>石河子国有资产经营(集团)有限公司</v>
      </c>
      <c r="M61" s="144">
        <f>[7]!s_holder_pct(B61,$D$5,1)</f>
        <v>44.319999694824219</v>
      </c>
      <c r="N61" s="136"/>
    </row>
    <row r="62" spans="1:14" s="137" customFormat="1">
      <c r="A62" s="196"/>
      <c r="B62" s="142" t="s">
        <v>175</v>
      </c>
      <c r="C62" s="143" t="str">
        <f>[7]!S_INFO_NAME(B62)</f>
        <v>天山生物</v>
      </c>
      <c r="D62" s="144">
        <f>[7]!S_DQ_CLOSE(B62,$D$5,1)</f>
        <v>23.69</v>
      </c>
      <c r="E62" s="144">
        <f>[7]!s_pq_pctchange(B62,$B$5,$D$5)</f>
        <v>0</v>
      </c>
      <c r="F62" s="144">
        <f>[7]!S_VAL_PE_TTM(B62,$D$5)</f>
        <v>279.23629760742188</v>
      </c>
      <c r="G62" s="144">
        <f>IF([7]!s_val_estpe(B62,"2013-01-30",2012)&lt;&gt;0,[7]!s_val_estpe(B62,"2013-01-30",2012),"")</f>
        <v>38.473819732666016</v>
      </c>
      <c r="H62" s="144">
        <f>[7]!s_val_pb_lf(B62,$D$5)</f>
        <v>5.374964714050293</v>
      </c>
      <c r="I62" s="144">
        <f>[7]!s_val_ashrmarketvalue(B62,$D$5)/100000000</f>
        <v>9.8972233616000018</v>
      </c>
      <c r="J62" s="144">
        <f>[7]!S_VAL_MV(B62,$D$5)/100000000</f>
        <v>21.536579</v>
      </c>
      <c r="K62" s="144">
        <f t="shared" si="1"/>
        <v>0.45955410845891548</v>
      </c>
      <c r="L62" s="144" t="str">
        <f>[7]!s_holder_name(B62,$D$5,1)</f>
        <v>天山农牧业发展有限公司</v>
      </c>
      <c r="M62" s="144">
        <f>[7]!s_holder_pct(B62,$D$5,1)</f>
        <v>30.840000152587891</v>
      </c>
      <c r="N62" s="136"/>
    </row>
    <row r="63" spans="1:14" s="137" customFormat="1">
      <c r="A63" s="196"/>
      <c r="B63" s="142" t="s">
        <v>179</v>
      </c>
      <c r="C63" s="143" t="str">
        <f>[7]!S_INFO_NAME(B63)</f>
        <v>瑞茂通</v>
      </c>
      <c r="D63" s="144">
        <f>[7]!S_DQ_CLOSE(B63,$D$5,1)</f>
        <v>11.61</v>
      </c>
      <c r="E63" s="144">
        <f>[7]!s_pq_pctchange(B63,$B$5,$D$5)</f>
        <v>0</v>
      </c>
      <c r="F63" s="144">
        <f>[7]!S_VAL_PE_TTM(B63,$D$5)</f>
        <v>20.672634124755859</v>
      </c>
      <c r="G63" s="144">
        <f>IF([7]!s_val_estpe(B63,"2013-01-30",2012)&lt;&gt;0,[7]!s_val_estpe(B63,"2013-01-30",2012),"")</f>
        <v>18.896463394165039</v>
      </c>
      <c r="H63" s="144">
        <f>[7]!s_val_pb_lf(B63,$D$5)</f>
        <v>5.3552236557006836</v>
      </c>
      <c r="I63" s="144">
        <f>[7]!s_val_ashrmarketvalue(B63,$D$5)/100000000</f>
        <v>29.985156288000002</v>
      </c>
      <c r="J63" s="144">
        <f>[7]!S_VAL_MV(B63,$D$5)/100000000</f>
        <v>101.96643797729999</v>
      </c>
      <c r="K63" s="144">
        <f t="shared" si="1"/>
        <v>0.29406888072990611</v>
      </c>
      <c r="L63" s="144" t="str">
        <f>[7]!s_holder_name(B63,$D$5,1)</f>
        <v>郑州瑞茂通供应链有限公司</v>
      </c>
      <c r="M63" s="144">
        <f>[7]!s_holder_pct(B63,$D$5,1)</f>
        <v>70.379997253417969</v>
      </c>
      <c r="N63" s="136"/>
    </row>
    <row r="64" spans="1:14" s="137" customFormat="1">
      <c r="A64" s="196"/>
      <c r="B64" s="142" t="s">
        <v>195</v>
      </c>
      <c r="C64" s="143" t="str">
        <f>[7]!S_INFO_NAME(B64)</f>
        <v>福成五丰</v>
      </c>
      <c r="D64" s="144">
        <f>[7]!S_DQ_CLOSE(B64,$D$5,1)</f>
        <v>10.050000000000001</v>
      </c>
      <c r="E64" s="144">
        <f>[7]!s_pq_pctchange(B64,$B$5,$D$5)</f>
        <v>-0.69169960474307901</v>
      </c>
      <c r="F64" s="144">
        <f>[7]!S_VAL_PE_TTM(B64,$D$5)</f>
        <v>55.172657012939453</v>
      </c>
      <c r="G64" s="144" t="str">
        <f>IF([7]!s_val_estpe(B64,"2013-01-30",2012)&lt;&gt;0,[7]!s_val_estpe(B64,"2013-01-30",2012),"")</f>
        <v/>
      </c>
      <c r="H64" s="144">
        <f>[7]!s_val_pb_lf(B64,$D$5)</f>
        <v>5.8815598487854004</v>
      </c>
      <c r="I64" s="144">
        <f>[7]!s_val_ashrmarketvalue(B64,$D$5)/100000000</f>
        <v>36.504032903999999</v>
      </c>
      <c r="J64" s="144">
        <f>[7]!S_VAL_MV(B64,$D$5)/100000000</f>
        <v>53.0643297405</v>
      </c>
      <c r="K64" s="144">
        <f t="shared" si="1"/>
        <v>0.68792036161608627</v>
      </c>
      <c r="L64" s="144" t="str">
        <f>[7]!s_holder_name(B64,$D$5,1)</f>
        <v>福成投资集团有限公司</v>
      </c>
      <c r="M64" s="144">
        <f>[7]!s_holder_pct(B64,$D$5,1)</f>
        <v>19.020000457763672</v>
      </c>
      <c r="N64" s="136"/>
    </row>
    <row r="65" spans="1:17" s="137" customFormat="1">
      <c r="A65" s="196"/>
      <c r="B65" s="148" t="s">
        <v>196</v>
      </c>
      <c r="C65" s="149" t="str">
        <f>[7]!S_INFO_NAME(B65)</f>
        <v>新五丰</v>
      </c>
      <c r="D65" s="150">
        <f>[7]!S_DQ_CLOSE(B65,$D$5,1)</f>
        <v>9.09</v>
      </c>
      <c r="E65" s="150">
        <f>[7]!s_pq_pctchange(B65,$B$5,$D$5)</f>
        <v>6.5650644783118439</v>
      </c>
      <c r="F65" s="150">
        <f>[7]!S_VAL_PE_TTM(B65,$D$5)</f>
        <v>-66.10614013671875</v>
      </c>
      <c r="G65" s="150">
        <f>IF([7]!s_val_estpe(B65,"2013-01-30",2012)&lt;&gt;0,[7]!s_val_estpe(B65,"2013-01-30",2012),"")</f>
        <v>16.556129455566406</v>
      </c>
      <c r="H65" s="150">
        <f>[7]!s_val_pb_lf(B65,$D$5)</f>
        <v>4.0949468612670898</v>
      </c>
      <c r="I65" s="150">
        <f>[7]!s_val_ashrmarketvalue(B65,$D$5)/100000000</f>
        <v>21.303335453399995</v>
      </c>
      <c r="J65" s="150">
        <f>[7]!S_VAL_MV(B65,$D$5)/100000000</f>
        <v>21.303335453399995</v>
      </c>
      <c r="K65" s="150">
        <f t="shared" si="1"/>
        <v>1</v>
      </c>
      <c r="L65" s="150" t="str">
        <f>[7]!s_holder_name(B65,$D$5,1)</f>
        <v>湖南省粮油食品进出口集团有限公司</v>
      </c>
      <c r="M65" s="150">
        <f>[7]!s_holder_pct(B65,$D$5,1)</f>
        <v>37.540000915527344</v>
      </c>
      <c r="N65" s="136"/>
    </row>
    <row r="66" spans="1:17" s="137" customFormat="1">
      <c r="A66" s="196" t="s">
        <v>206</v>
      </c>
      <c r="B66" s="142" t="s">
        <v>135</v>
      </c>
      <c r="C66" s="143" t="str">
        <f>[7]!S_INFO_NAME(B66)</f>
        <v>平潭发展</v>
      </c>
      <c r="D66" s="144">
        <f>[7]!S_DQ_CLOSE(B66,$D$5,1)</f>
        <v>17.100000000000001</v>
      </c>
      <c r="E66" s="144">
        <f>[7]!s_pq_pctchange(B66,$B$5,$D$5)</f>
        <v>-3.0062393647192098</v>
      </c>
      <c r="F66" s="144">
        <f>[7]!S_VAL_PE_TTM(B66,$D$5)</f>
        <v>209.31015014648437</v>
      </c>
      <c r="G66" s="144">
        <f>IF([7]!s_val_estpe(B66,"2013-01-30",2012)&lt;&gt;0,[7]!s_val_estpe(B66,"2013-01-30",2012),"")</f>
        <v>407.93649291992187</v>
      </c>
      <c r="H66" s="144">
        <f>[7]!s_val_pb_lf(B66,$D$5)</f>
        <v>12.977222442626953</v>
      </c>
      <c r="I66" s="144">
        <f>[7]!s_val_ashrmarketvalue(B66,$D$5)/100000000</f>
        <v>143.118789948</v>
      </c>
      <c r="J66" s="144">
        <f>[7]!S_VAL_MV(B66,$D$5)/100000000</f>
        <v>144.90660281400002</v>
      </c>
      <c r="K66" s="144">
        <f t="shared" si="1"/>
        <v>0.98766230916133724</v>
      </c>
      <c r="L66" s="144" t="str">
        <f>[7]!s_holder_name(B66,$D$5,1)</f>
        <v>山田林业开发(福建)有限公司</v>
      </c>
      <c r="M66" s="144">
        <f>[7]!s_holder_pct(B66,$D$5,1)</f>
        <v>35.880001068115234</v>
      </c>
      <c r="N66" s="136"/>
    </row>
    <row r="67" spans="1:17" s="137" customFormat="1">
      <c r="A67" s="196"/>
      <c r="B67" s="142" t="s">
        <v>137</v>
      </c>
      <c r="C67" s="143" t="str">
        <f>[7]!S_INFO_NAME(B67)</f>
        <v>永安林业</v>
      </c>
      <c r="D67" s="144">
        <f>[7]!S_DQ_CLOSE(B67,$D$5,1)</f>
        <v>14.75</v>
      </c>
      <c r="E67" s="144">
        <f>[7]!s_pq_pctchange(B67,$B$5,$D$5)</f>
        <v>12.595419847328259</v>
      </c>
      <c r="F67" s="144">
        <f>[7]!S_VAL_PE_TTM(B67,$D$5)</f>
        <v>250.6590576171875</v>
      </c>
      <c r="G67" s="144" t="str">
        <f>IF([7]!s_val_estpe(B67,"2013-01-30",2012)&lt;&gt;0,[7]!s_val_estpe(B67,"2013-01-30",2012),"")</f>
        <v/>
      </c>
      <c r="H67" s="144">
        <f>[7]!s_val_pb_lf(B67,$D$5)</f>
        <v>9.4768342971801758</v>
      </c>
      <c r="I67" s="144">
        <f>[7]!s_val_ashrmarketvalue(B67,$D$5)/100000000</f>
        <v>24.620496007500002</v>
      </c>
      <c r="J67" s="144">
        <f>[7]!S_VAL_MV(B67,$D$5)/100000000</f>
        <v>29.907141299999996</v>
      </c>
      <c r="K67" s="144">
        <f t="shared" si="1"/>
        <v>0.82323133998434028</v>
      </c>
      <c r="L67" s="144" t="str">
        <f>[7]!s_holder_name(B67,$D$5,1)</f>
        <v>福建省永安林业(集团)总公司</v>
      </c>
      <c r="M67" s="144">
        <f>[7]!s_holder_pct(B67,$D$5,1)</f>
        <v>32</v>
      </c>
      <c r="N67" s="136"/>
    </row>
    <row r="68" spans="1:17" s="137" customFormat="1">
      <c r="A68" s="196"/>
      <c r="B68" s="142" t="s">
        <v>143</v>
      </c>
      <c r="C68" s="143" t="str">
        <f>[7]!S_INFO_NAME(B68)</f>
        <v>大亚科技</v>
      </c>
      <c r="D68" s="144">
        <f>[7]!S_DQ_CLOSE(B68,$D$5,1)</f>
        <v>7.17</v>
      </c>
      <c r="E68" s="144">
        <f>[7]!s_pq_pctchange(B68,$B$5,$D$5)</f>
        <v>-4.5272969374167804</v>
      </c>
      <c r="F68" s="144">
        <f>[7]!S_VAL_PE_TTM(B68,$D$5)</f>
        <v>24.980518341064453</v>
      </c>
      <c r="G68" s="144">
        <f>IF([7]!s_val_estpe(B68,"2013-01-30",2012)&lt;&gt;0,[7]!s_val_estpe(B68,"2013-01-30",2012),"")</f>
        <v>17.695327758789063</v>
      </c>
      <c r="H68" s="144">
        <f>[7]!s_val_pb_lf(B68,$D$5)</f>
        <v>1.476033091545105</v>
      </c>
      <c r="I68" s="144">
        <f>[7]!s_val_ashrmarketvalue(B68,$D$5)/100000000</f>
        <v>37.821750000000002</v>
      </c>
      <c r="J68" s="144">
        <f>[7]!S_VAL_MV(B68,$D$5)/100000000</f>
        <v>37.821750000000002</v>
      </c>
      <c r="K68" s="144">
        <f t="shared" si="1"/>
        <v>1</v>
      </c>
      <c r="L68" s="144" t="str">
        <f>[7]!s_holder_name(B68,$D$5,1)</f>
        <v>大亚科技集团有限公司</v>
      </c>
      <c r="M68" s="144">
        <f>[7]!s_holder_pct(B68,$D$5,1)</f>
        <v>47.650001525878906</v>
      </c>
      <c r="N68" s="136"/>
    </row>
    <row r="69" spans="1:17" s="137" customFormat="1">
      <c r="A69" s="196"/>
      <c r="B69" s="142" t="s">
        <v>151</v>
      </c>
      <c r="C69" s="143" t="str">
        <f>[7]!S_INFO_NAME(B69)</f>
        <v>云投生态</v>
      </c>
      <c r="D69" s="144">
        <f>[7]!S_DQ_CLOSE(B69,$D$5,1)</f>
        <v>16.12</v>
      </c>
      <c r="E69" s="144">
        <f>[7]!s_pq_pctchange(B69,$B$5,$D$5)</f>
        <v>1.5752993068683052</v>
      </c>
      <c r="F69" s="144">
        <f>[7]!S_VAL_PE_TTM(B69,$D$5)</f>
        <v>107.89315032958984</v>
      </c>
      <c r="G69" s="144">
        <f>IF([7]!s_val_estpe(B69,"2013-01-30",2012)&lt;&gt;0,[7]!s_val_estpe(B69,"2013-01-30",2012),"")</f>
        <v>414.82760620117187</v>
      </c>
      <c r="H69" s="144">
        <f>[7]!s_val_pb_lf(B69,$D$5)</f>
        <v>3.7588546276092529</v>
      </c>
      <c r="I69" s="144">
        <f>[7]!s_val_ashrmarketvalue(B69,$D$5)/100000000</f>
        <v>17.382053982799999</v>
      </c>
      <c r="J69" s="144">
        <f>[7]!S_VAL_MV(B69,$D$5)/100000000</f>
        <v>29.682221868000003</v>
      </c>
      <c r="K69" s="144">
        <f t="shared" si="1"/>
        <v>0.58560488025794843</v>
      </c>
      <c r="L69" s="144" t="str">
        <f>[7]!s_holder_name(B69,$D$5,1)</f>
        <v>云南省投资控股集团有限公司</v>
      </c>
      <c r="M69" s="144">
        <f>[7]!s_holder_pct(B69,$D$5,1)</f>
        <v>21.049999237060547</v>
      </c>
      <c r="N69" s="136"/>
      <c r="O69" s="136"/>
      <c r="P69" s="136"/>
      <c r="Q69" s="136"/>
    </row>
    <row r="70" spans="1:17" s="137" customFormat="1">
      <c r="A70" s="196"/>
      <c r="B70" s="142" t="s">
        <v>154</v>
      </c>
      <c r="C70" s="143" t="str">
        <f>[7]!S_INFO_NAME(B70)</f>
        <v>威华股份</v>
      </c>
      <c r="D70" s="144">
        <f>[7]!S_DQ_CLOSE(B70,$D$5,1)</f>
        <v>26.05</v>
      </c>
      <c r="E70" s="144">
        <f>[7]!s_pq_pctchange(B70,$B$5,$D$5)</f>
        <v>-3.3395176252319025</v>
      </c>
      <c r="F70" s="144">
        <f>[7]!S_VAL_PE_TTM(B70,$D$5)</f>
        <v>972.49090576171875</v>
      </c>
      <c r="G70" s="144" t="str">
        <f>IF([7]!s_val_estpe(B70,"2013-01-30",2012)&lt;&gt;0,[7]!s_val_estpe(B70,"2013-01-30",2012),"")</f>
        <v/>
      </c>
      <c r="H70" s="144">
        <f>[7]!s_val_pb_lf(B70,$D$5)</f>
        <v>8.1097545623779297</v>
      </c>
      <c r="I70" s="144">
        <f>[7]!s_val_ashrmarketvalue(B70,$D$5)/100000000</f>
        <v>92.861529099999998</v>
      </c>
      <c r="J70" s="144">
        <f>[7]!S_VAL_MV(B70,$D$5)/100000000</f>
        <v>127.82839199999999</v>
      </c>
      <c r="K70" s="144">
        <f t="shared" si="1"/>
        <v>0.72645464475529042</v>
      </c>
      <c r="L70" s="144" t="str">
        <f>[7]!s_holder_name(B70,$D$5,1)</f>
        <v>李建华</v>
      </c>
      <c r="M70" s="144">
        <f>[7]!s_holder_pct(B70,$D$5,1)</f>
        <v>33.520000457763672</v>
      </c>
      <c r="N70" s="136"/>
      <c r="O70" s="136"/>
      <c r="P70" s="136"/>
      <c r="Q70" s="136"/>
    </row>
    <row r="71" spans="1:17" s="137" customFormat="1">
      <c r="A71" s="196"/>
      <c r="B71" s="142" t="s">
        <v>155</v>
      </c>
      <c r="C71" s="143" t="str">
        <f>[7]!S_INFO_NAME(B71)</f>
        <v>升达林业</v>
      </c>
      <c r="D71" s="144">
        <f>[7]!S_DQ_CLOSE(B71,$D$5,1)</f>
        <v>6.94</v>
      </c>
      <c r="E71" s="144">
        <f>[7]!s_pq_pctchange(B71,$B$5,$D$5)</f>
        <v>-2.3909985935302358</v>
      </c>
      <c r="F71" s="144">
        <f>[7]!S_VAL_PE_TTM(B71,$D$5)</f>
        <v>315.8431396484375</v>
      </c>
      <c r="G71" s="144" t="str">
        <f>IF([7]!s_val_estpe(B71,"2013-01-30",2012)&lt;&gt;0,[7]!s_val_estpe(B71,"2013-01-30",2012),"")</f>
        <v/>
      </c>
      <c r="H71" s="144">
        <f>[7]!s_val_pb_lf(B71,$D$5)</f>
        <v>5.3739285469055176</v>
      </c>
      <c r="I71" s="144">
        <f>[7]!s_val_ashrmarketvalue(B71,$D$5)/100000000</f>
        <v>42.136978466200006</v>
      </c>
      <c r="J71" s="144">
        <f>[7]!S_VAL_MV(B71,$D$5)/100000000</f>
        <v>44.646408000000001</v>
      </c>
      <c r="K71" s="144">
        <f t="shared" ref="K71:K88" si="2">I71/J71</f>
        <v>0.94379324908288265</v>
      </c>
      <c r="L71" s="144" t="str">
        <f>[7]!s_holder_name(B71,$D$5,1)</f>
        <v>四川升达林产工业集团有限公司</v>
      </c>
      <c r="M71" s="144">
        <f>[7]!s_holder_pct(B71,$D$5,1)</f>
        <v>33.330001831054688</v>
      </c>
      <c r="N71" s="136"/>
      <c r="O71" s="136"/>
      <c r="P71" s="136"/>
      <c r="Q71" s="136"/>
    </row>
    <row r="72" spans="1:17" s="137" customFormat="1">
      <c r="A72" s="196"/>
      <c r="B72" s="142" t="s">
        <v>160</v>
      </c>
      <c r="C72" s="143" t="str">
        <f>[7]!S_INFO_NAME(B72)</f>
        <v>科冕木业</v>
      </c>
      <c r="D72" s="144">
        <f>[7]!S_DQ_CLOSE(B72,$D$5,1)</f>
        <v>57.5</v>
      </c>
      <c r="E72" s="144">
        <f>[7]!s_pq_pctchange(B72,$B$5,$D$5)</f>
        <v>0</v>
      </c>
      <c r="F72" s="144">
        <f>[7]!S_VAL_PE_TTM(B72,$D$5)</f>
        <v>91.014839172363281</v>
      </c>
      <c r="G72" s="144" t="str">
        <f>IF([7]!s_val_estpe(B72,"2013-01-30",2012)&lt;&gt;0,[7]!s_val_estpe(B72,"2013-01-30",2012),"")</f>
        <v/>
      </c>
      <c r="H72" s="144">
        <f>[7]!s_val_pb_lf(B72,$D$5)</f>
        <v>22.891262054443359</v>
      </c>
      <c r="I72" s="144">
        <f>[7]!s_val_ashrmarketvalue(B72,$D$5)/100000000</f>
        <v>37.5546875</v>
      </c>
      <c r="J72" s="144">
        <f>[7]!S_VAL_MV(B72,$D$5)/100000000</f>
        <v>128.184006525</v>
      </c>
      <c r="K72" s="144">
        <f t="shared" si="2"/>
        <v>0.29297482984100381</v>
      </c>
      <c r="L72" s="144" t="str">
        <f>[7]!s_holder_name(B72,$D$5,1)</f>
        <v>为新有限公司</v>
      </c>
      <c r="M72" s="144">
        <f>[7]!s_holder_pct(B72,$D$5,1)</f>
        <v>23.770000457763672</v>
      </c>
      <c r="N72" s="136"/>
      <c r="O72" s="136"/>
      <c r="P72" s="136"/>
      <c r="Q72" s="136"/>
    </row>
    <row r="73" spans="1:17" s="137" customFormat="1">
      <c r="A73" s="196"/>
      <c r="B73" s="142" t="s">
        <v>169</v>
      </c>
      <c r="C73" s="143" t="str">
        <f>[7]!S_INFO_NAME(B73)</f>
        <v>德尔家居</v>
      </c>
      <c r="D73" s="144">
        <f>[7]!S_DQ_CLOSE(B73,$D$5,1)</f>
        <v>11.99</v>
      </c>
      <c r="E73" s="144">
        <f>[7]!s_pq_pctchange(B73,$B$5,$D$5)</f>
        <v>-2.9149797570850122</v>
      </c>
      <c r="F73" s="144">
        <f>[7]!S_VAL_PE_TTM(B73,$D$5)</f>
        <v>32.741928100585938</v>
      </c>
      <c r="G73" s="144" t="str">
        <f>IF([7]!s_val_estpe(B73,"2013-01-30",2012)&lt;&gt;0,[7]!s_val_estpe(B73,"2013-01-30",2012),"")</f>
        <v/>
      </c>
      <c r="H73" s="144">
        <f>[7]!s_val_pb_lf(B73,$D$5)</f>
        <v>2.7888944149017334</v>
      </c>
      <c r="I73" s="144">
        <f>[7]!s_val_ashrmarketvalue(B73,$D$5)/100000000</f>
        <v>16.795169952000002</v>
      </c>
      <c r="J73" s="144">
        <f>[7]!S_VAL_MV(B73,$D$5)/100000000</f>
        <v>38.901555000000002</v>
      </c>
      <c r="K73" s="144">
        <f t="shared" si="2"/>
        <v>0.43173518261673605</v>
      </c>
      <c r="L73" s="144" t="str">
        <f>[7]!s_holder_name(B73,$D$5,1)</f>
        <v>德尔集团有限公司</v>
      </c>
      <c r="M73" s="144">
        <f>[7]!s_holder_pct(B73,$D$5,1)</f>
        <v>54.990001678466797</v>
      </c>
      <c r="N73" s="136"/>
      <c r="O73" s="136"/>
      <c r="P73" s="136"/>
      <c r="Q73" s="136"/>
    </row>
    <row r="74" spans="1:17" s="137" customFormat="1">
      <c r="A74" s="196"/>
      <c r="B74" s="142" t="s">
        <v>170</v>
      </c>
      <c r="C74" s="143" t="str">
        <f>[7]!S_INFO_NAME(B74)</f>
        <v>福建金森</v>
      </c>
      <c r="D74" s="144">
        <f>[7]!S_DQ_CLOSE(B74,$D$5,1)</f>
        <v>22.75</v>
      </c>
      <c r="E74" s="144">
        <f>[7]!s_pq_pctchange(B74,$B$5,$D$5)</f>
        <v>3.7864963503649651</v>
      </c>
      <c r="F74" s="144">
        <f>[7]!S_VAL_PE_TTM(B74,$D$5)</f>
        <v>83.955665588378906</v>
      </c>
      <c r="G74" s="144">
        <f>IF([7]!s_val_estpe(B74,"2013-01-30",2012)&lt;&gt;0,[7]!s_val_estpe(B74,"2013-01-30",2012),"")</f>
        <v>37.266666412353516</v>
      </c>
      <c r="H74" s="144">
        <f>[7]!s_val_pb_lf(B74,$D$5)</f>
        <v>4.7269291877746582</v>
      </c>
      <c r="I74" s="144">
        <f>[7]!s_val_ashrmarketvalue(B74,$D$5)/100000000</f>
        <v>7.8897000000000004</v>
      </c>
      <c r="J74" s="144">
        <f>[7]!S_VAL_MV(B74,$D$5)/100000000</f>
        <v>31.549700000000001</v>
      </c>
      <c r="K74" s="144">
        <f t="shared" si="2"/>
        <v>0.2500721084511105</v>
      </c>
      <c r="L74" s="144" t="str">
        <f>[7]!s_holder_name(B74,$D$5,1)</f>
        <v>福建省将乐县林业总公司</v>
      </c>
      <c r="M74" s="144">
        <f>[7]!s_holder_pct(B74,$D$5,1)</f>
        <v>70.319999694824219</v>
      </c>
      <c r="N74" s="136"/>
      <c r="O74" s="136"/>
      <c r="P74" s="136"/>
      <c r="Q74" s="136"/>
    </row>
    <row r="75" spans="1:17" s="137" customFormat="1">
      <c r="A75" s="196"/>
      <c r="B75" s="142" t="s">
        <v>180</v>
      </c>
      <c r="C75" s="143" t="str">
        <f>[7]!S_INFO_NAME(B75)</f>
        <v>吉林森工</v>
      </c>
      <c r="D75" s="144">
        <f>[7]!S_DQ_CLOSE(B75,$D$5,1)</f>
        <v>9.64</v>
      </c>
      <c r="E75" s="144">
        <f>[7]!s_pq_pctchange(B75,$B$5,$D$5)</f>
        <v>11.962833914053439</v>
      </c>
      <c r="F75" s="144">
        <f>[7]!S_VAL_PE_TTM(B75,$D$5)</f>
        <v>94.454574584960938</v>
      </c>
      <c r="G75" s="144" t="str">
        <f>IF([7]!s_val_estpe(B75,"2013-01-30",2012)&lt;&gt;0,[7]!s_val_estpe(B75,"2013-01-30",2012),"")</f>
        <v/>
      </c>
      <c r="H75" s="144">
        <f>[7]!s_val_pb_lf(B75,$D$5)</f>
        <v>2.2918152809143066</v>
      </c>
      <c r="I75" s="144">
        <f>[7]!s_val_ashrmarketvalue(B75,$D$5)/100000000</f>
        <v>29.932200000000002</v>
      </c>
      <c r="J75" s="144">
        <f>[7]!S_VAL_MV(B75,$D$5)/100000000</f>
        <v>29.932200000000002</v>
      </c>
      <c r="K75" s="144">
        <f t="shared" si="2"/>
        <v>1</v>
      </c>
      <c r="L75" s="144" t="str">
        <f>[7]!s_holder_name(B75,$D$5,1)</f>
        <v>中国吉林森林工业集团有限责任公司</v>
      </c>
      <c r="M75" s="144">
        <f>[7]!s_holder_pct(B75,$D$5,1)</f>
        <v>42.568500518798828</v>
      </c>
      <c r="N75" s="136"/>
      <c r="O75" s="136"/>
      <c r="P75" s="136"/>
      <c r="Q75" s="136"/>
    </row>
    <row r="76" spans="1:17" s="137" customFormat="1">
      <c r="A76" s="196"/>
      <c r="B76" s="142" t="s">
        <v>186</v>
      </c>
      <c r="C76" s="143" t="str">
        <f>[7]!S_INFO_NAME(B76)</f>
        <v>ST景谷</v>
      </c>
      <c r="D76" s="144">
        <f>[7]!S_DQ_CLOSE(B76,$D$5,1)</f>
        <v>12.8</v>
      </c>
      <c r="E76" s="144">
        <f>[7]!s_pq_pctchange(B76,$B$5,$D$5)</f>
        <v>-1.4626635873748906</v>
      </c>
      <c r="F76" s="144">
        <f>[7]!S_VAL_PE_TTM(B76,$D$5)</f>
        <v>60.589256286621094</v>
      </c>
      <c r="G76" s="144" t="str">
        <f>IF([7]!s_val_estpe(B76,"2013-01-30",2012)&lt;&gt;0,[7]!s_val_estpe(B76,"2013-01-30",2012),"")</f>
        <v/>
      </c>
      <c r="H76" s="144">
        <f>[7]!s_val_pb_lf(B76,$D$5)</f>
        <v>130.89888000488281</v>
      </c>
      <c r="I76" s="144">
        <f>[7]!s_val_ashrmarketvalue(B76,$D$5)/100000000</f>
        <v>16.6144</v>
      </c>
      <c r="J76" s="144">
        <f>[7]!S_VAL_MV(B76,$D$5)/100000000</f>
        <v>16.6144</v>
      </c>
      <c r="K76" s="144">
        <f t="shared" si="2"/>
        <v>1</v>
      </c>
      <c r="L76" s="144" t="str">
        <f>[7]!s_holder_name(B76,$D$5,1)</f>
        <v>景谷森达国有资产经营有限责任公司</v>
      </c>
      <c r="M76" s="144">
        <f>[7]!s_holder_pct(B76,$D$5,1)</f>
        <v>24.670000076293945</v>
      </c>
      <c r="N76" s="136"/>
      <c r="O76" s="136"/>
      <c r="P76" s="136"/>
      <c r="Q76" s="136"/>
    </row>
    <row r="77" spans="1:17" s="137" customFormat="1">
      <c r="A77" s="196"/>
      <c r="B77" s="151" t="s">
        <v>197</v>
      </c>
      <c r="C77" s="143" t="str">
        <f>[7]!S_INFO_NAME(B77)</f>
        <v>宜华木业</v>
      </c>
      <c r="D77" s="144">
        <f>[7]!S_DQ_CLOSE(B77,$D$5,1)</f>
        <v>5.52</v>
      </c>
      <c r="E77" s="144">
        <f>[7]!s_pq_pctchange(B77,$B$5,$D$5)</f>
        <v>-1.9538188277087087</v>
      </c>
      <c r="F77" s="144">
        <f>[7]!S_VAL_PE_TTM(B77,$D$5)</f>
        <v>16.0374755859375</v>
      </c>
      <c r="G77" s="144">
        <f>IF([7]!s_val_estpe(B77,"2013-01-30",2012)&lt;&gt;0,[7]!s_val_estpe(B77,"2013-01-30",2012),"")</f>
        <v>18.141592025756836</v>
      </c>
      <c r="H77" s="144">
        <f>[7]!s_val_pb_lf(B77,$D$5)</f>
        <v>1.2997868061065674</v>
      </c>
      <c r="I77" s="144">
        <f>[7]!s_val_ashrmarketvalue(B77,$D$5)/100000000</f>
        <v>81.854424220799984</v>
      </c>
      <c r="J77" s="144">
        <f>[7]!S_VAL_MV(B77,$D$5)/100000000</f>
        <v>81.854424220799984</v>
      </c>
      <c r="K77" s="144">
        <f t="shared" si="2"/>
        <v>1</v>
      </c>
      <c r="L77" s="144" t="str">
        <f>[7]!s_holder_name(B77,$D$5,1)</f>
        <v>宜华企业(集团)有限公司</v>
      </c>
      <c r="M77" s="144">
        <f>[7]!s_holder_pct(B77,$D$5,1)</f>
        <v>23.840000152587891</v>
      </c>
    </row>
    <row r="78" spans="1:17" s="137" customFormat="1">
      <c r="A78" s="196"/>
      <c r="B78" s="148" t="s">
        <v>199</v>
      </c>
      <c r="C78" s="149" t="str">
        <f>[7]!S_INFO_NAME(B78)</f>
        <v>丰林集团</v>
      </c>
      <c r="D78" s="150">
        <f>[7]!S_DQ_CLOSE(B78,$D$5,1)</f>
        <v>8.67</v>
      </c>
      <c r="E78" s="150">
        <f>[7]!s_pq_pctchange(B78,$B$5,$D$5)</f>
        <v>-0.45924225028703969</v>
      </c>
      <c r="F78" s="150">
        <f>[7]!S_VAL_PE_TTM(B78,$D$5)</f>
        <v>42.817211151123047</v>
      </c>
      <c r="G78" s="150">
        <f>IF([7]!s_val_estpe(B78,"2013-01-30",2012)&lt;&gt;0,[7]!s_val_estpe(B78,"2013-01-30",2012),"")</f>
        <v>42.729969024658203</v>
      </c>
      <c r="H78" s="150">
        <f>[7]!s_val_pb_lf(B78,$D$5)</f>
        <v>2.4155783653259277</v>
      </c>
      <c r="I78" s="150">
        <f>[7]!s_val_ashrmarketvalue(B78,$D$5)/100000000</f>
        <v>40.654670400000001</v>
      </c>
      <c r="J78" s="150">
        <f>[7]!S_VAL_MV(B78,$D$5)/100000000</f>
        <v>40.654670400000001</v>
      </c>
      <c r="K78" s="150">
        <f t="shared" si="2"/>
        <v>1</v>
      </c>
      <c r="L78" s="150" t="str">
        <f>[7]!s_holder_name(B78,$D$5,1)</f>
        <v>FENGLIN INTERNATIONAL LIMITED(丰林国际有限公司)</v>
      </c>
      <c r="M78" s="150">
        <f>[7]!s_holder_pct(B78,$D$5,1)</f>
        <v>53.939998626708984</v>
      </c>
    </row>
    <row r="79" spans="1:17" s="137" customFormat="1">
      <c r="A79" s="196" t="s">
        <v>207</v>
      </c>
      <c r="B79" s="142" t="s">
        <v>146</v>
      </c>
      <c r="C79" s="143" t="str">
        <f>[7]!S_INFO_NAME(B79)</f>
        <v>獐子岛</v>
      </c>
      <c r="D79" s="144">
        <f>[7]!S_DQ_CLOSE(B79,$D$5,1)</f>
        <v>15.46</v>
      </c>
      <c r="E79" s="144">
        <f>[7]!s_pq_pctchange(B79,$B$5,$D$5)</f>
        <v>0</v>
      </c>
      <c r="F79" s="144">
        <f>[7]!S_VAL_PE_TTM(B79,$D$5)</f>
        <v>-14.122806549072266</v>
      </c>
      <c r="G79" s="144">
        <f>IF([7]!s_val_estpe(B79,"2013-01-30",2012)&lt;&gt;0,[7]!s_val_estpe(B79,"2013-01-30",2012),"")</f>
        <v>26.193136215209961</v>
      </c>
      <c r="H79" s="144">
        <f>[7]!s_val_pb_lf(B79,$D$5)</f>
        <v>7.3645033836364746</v>
      </c>
      <c r="I79" s="144">
        <f>[7]!s_val_ashrmarketvalue(B79,$D$5)/100000000</f>
        <v>105.49190041739998</v>
      </c>
      <c r="J79" s="144">
        <f>[7]!S_VAL_MV(B79,$D$5)/100000000</f>
        <v>109.93794519239999</v>
      </c>
      <c r="K79" s="144">
        <f t="shared" si="2"/>
        <v>0.95955859674092425</v>
      </c>
      <c r="L79" s="144" t="str">
        <f>[7]!s_holder_name(B79,$D$5,1)</f>
        <v>长海县獐子岛投资发展中心</v>
      </c>
      <c r="M79" s="144">
        <f>[7]!s_holder_pct(B79,$D$5,1)</f>
        <v>45.759998321533203</v>
      </c>
    </row>
    <row r="80" spans="1:17" s="137" customFormat="1">
      <c r="A80" s="196"/>
      <c r="B80" s="142" t="s">
        <v>147</v>
      </c>
      <c r="C80" s="143" t="str">
        <f>[7]!S_INFO_NAME(B80)</f>
        <v>东方海洋</v>
      </c>
      <c r="D80" s="144">
        <f>[7]!S_DQ_CLOSE(B80,$D$5,1)</f>
        <v>11.08</v>
      </c>
      <c r="E80" s="144">
        <f>[7]!s_pq_pctchange(B80,$B$5,$D$5)</f>
        <v>-9.0171325518484391E-2</v>
      </c>
      <c r="F80" s="144">
        <f>[7]!S_VAL_PE_TTM(B80,$D$5)</f>
        <v>81.611274719238281</v>
      </c>
      <c r="G80" s="144">
        <f>IF([7]!s_val_estpe(B80,"2013-01-30",2012)&lt;&gt;0,[7]!s_val_estpe(B80,"2013-01-30",2012),"")</f>
        <v>22.233400344848633</v>
      </c>
      <c r="H80" s="144">
        <f>[7]!s_val_pb_lf(B80,$D$5)</f>
        <v>1.9300607442855835</v>
      </c>
      <c r="I80" s="144">
        <f>[7]!s_val_ashrmarketvalue(B80,$D$5)/100000000</f>
        <v>26.34919288</v>
      </c>
      <c r="J80" s="144">
        <f>[7]!S_VAL_MV(B80,$D$5)/100000000</f>
        <v>27.01858</v>
      </c>
      <c r="K80" s="144">
        <f t="shared" si="2"/>
        <v>0.97522493336067251</v>
      </c>
      <c r="L80" s="144" t="str">
        <f>[7]!s_holder_name(B80,$D$5,1)</f>
        <v>山东东方海洋集团有限公司</v>
      </c>
      <c r="M80" s="144">
        <f>[7]!s_holder_pct(B80,$D$5,1)</f>
        <v>25.020000457763672</v>
      </c>
    </row>
    <row r="81" spans="1:17" s="137" customFormat="1">
      <c r="A81" s="196"/>
      <c r="B81" s="142" t="s">
        <v>341</v>
      </c>
      <c r="C81" s="143" t="str">
        <f>[7]!S_INFO_NAME(B81)</f>
        <v>千足珍珠</v>
      </c>
      <c r="D81" s="144">
        <f>[7]!S_DQ_CLOSE(B81,$D$5,1)</f>
        <v>13.39</v>
      </c>
      <c r="E81" s="144">
        <f>[7]!s_pq_pctchange(B81,$B$5,$D$5)</f>
        <v>-1.9765739385065872</v>
      </c>
      <c r="F81" s="144">
        <f>[7]!S_VAL_PE_TTM(B81,$D$5)</f>
        <v>-795.1285400390625</v>
      </c>
      <c r="G81" s="144">
        <f>IF([7]!s_val_estpe(B81,"2013-01-30",2012)&lt;&gt;0,[7]!s_val_estpe(B81,"2013-01-30",2012),"")</f>
        <v>42.789722442626953</v>
      </c>
      <c r="H81" s="144">
        <f>[7]!s_val_pb_lf(B81,$D$5)</f>
        <v>5.4161500930786133</v>
      </c>
      <c r="I81" s="144">
        <f>[7]!s_val_ashrmarketvalue(B81,$D$5)/100000000</f>
        <v>14.467723875800001</v>
      </c>
      <c r="J81" s="144">
        <f>[7]!S_VAL_MV(B81,$D$5)/100000000</f>
        <v>27.4495</v>
      </c>
      <c r="K81" s="144">
        <f t="shared" si="2"/>
        <v>0.52706693658536585</v>
      </c>
      <c r="L81" s="144" t="str">
        <f>[7]!s_holder_name(B81,$D$5,1)</f>
        <v>陈夏英</v>
      </c>
      <c r="M81" s="144">
        <f>[7]!s_holder_pct(B81,$D$5,1)</f>
        <v>40.769500732421875</v>
      </c>
    </row>
    <row r="82" spans="1:17" s="137" customFormat="1">
      <c r="A82" s="196"/>
      <c r="B82" s="142" t="s">
        <v>152</v>
      </c>
      <c r="C82" s="143" t="str">
        <f>[7]!S_INFO_NAME(B82)</f>
        <v>天宝股份</v>
      </c>
      <c r="D82" s="144">
        <f>[7]!S_DQ_CLOSE(B82,$D$5,1)</f>
        <v>8.18</v>
      </c>
      <c r="E82" s="144">
        <f>[7]!s_pq_pctchange(B82,$B$5,$D$5)</f>
        <v>3.5443037974683511</v>
      </c>
      <c r="F82" s="144">
        <f>[7]!S_VAL_PE_TTM(B82,$D$5)</f>
        <v>26.495683670043945</v>
      </c>
      <c r="G82" s="144">
        <f>IF([7]!s_val_estpe(B82,"2013-01-30",2012)&lt;&gt;0,[7]!s_val_estpe(B82,"2013-01-30",2012),"")</f>
        <v>16.082473754882813</v>
      </c>
      <c r="H82" s="144">
        <f>[7]!s_val_pb_lf(B82,$D$5)</f>
        <v>2.1580574512481689</v>
      </c>
      <c r="I82" s="144">
        <f>[7]!s_val_ashrmarketvalue(B82,$D$5)/100000000</f>
        <v>31.859564532199997</v>
      </c>
      <c r="J82" s="144">
        <f>[7]!S_VAL_MV(B82,$D$5)/100000000</f>
        <v>38.014684959999997</v>
      </c>
      <c r="K82" s="144">
        <f t="shared" si="2"/>
        <v>0.83808571781466634</v>
      </c>
      <c r="L82" s="144" t="str">
        <f>[7]!s_holder_name(B82,$D$5,1)</f>
        <v>大连承运投资有限公司</v>
      </c>
      <c r="M82" s="144">
        <f>[7]!s_holder_pct(B82,$D$5,1)</f>
        <v>31.959999084472656</v>
      </c>
    </row>
    <row r="83" spans="1:17" s="137" customFormat="1">
      <c r="A83" s="196"/>
      <c r="B83" s="142" t="s">
        <v>162</v>
      </c>
      <c r="C83" s="143" t="str">
        <f>[7]!S_INFO_NAME(B83)</f>
        <v>壹桥苗业</v>
      </c>
      <c r="D83" s="144">
        <f>[7]!S_DQ_CLOSE(B83,$D$5,1)</f>
        <v>16.27</v>
      </c>
      <c r="E83" s="144">
        <f>[7]!s_pq_pctchange(B83,$B$5,$D$5)</f>
        <v>-5.0204319906596684</v>
      </c>
      <c r="F83" s="144">
        <f>[7]!S_VAL_PE_TTM(B83,$D$5)</f>
        <v>42.622936248779297</v>
      </c>
      <c r="G83" s="144">
        <f>IF([7]!s_val_estpe(B83,"2013-01-30",2012)&lt;&gt;0,[7]!s_val_estpe(B83,"2013-01-30",2012),"")</f>
        <v>43.480602264404297</v>
      </c>
      <c r="H83" s="144">
        <f>[7]!s_val_pb_lf(B83,$D$5)</f>
        <v>3.8645181655883789</v>
      </c>
      <c r="I83" s="144">
        <f>[7]!s_val_ashrmarketvalue(B83,$D$5)/100000000</f>
        <v>35.731360500000001</v>
      </c>
      <c r="J83" s="144">
        <f>[7]!S_VAL_MV(B83,$D$5)/100000000</f>
        <v>77.408755200000002</v>
      </c>
      <c r="K83" s="144">
        <f t="shared" si="2"/>
        <v>0.46159327078288942</v>
      </c>
      <c r="L83" s="144" t="str">
        <f>[7]!s_holder_name(B83,$D$5,1)</f>
        <v>刘德群</v>
      </c>
      <c r="M83" s="144">
        <f>[7]!s_holder_pct(B83,$D$5,1)</f>
        <v>40.990001678466797</v>
      </c>
    </row>
    <row r="84" spans="1:17" s="137" customFormat="1">
      <c r="A84" s="196"/>
      <c r="B84" s="142" t="s">
        <v>171</v>
      </c>
      <c r="C84" s="143" t="str">
        <f>[7]!S_INFO_NAME(B84)</f>
        <v>国联水产</v>
      </c>
      <c r="D84" s="144">
        <f>[7]!S_DQ_CLOSE(B84,$D$5,1)</f>
        <v>9.5299999999999994</v>
      </c>
      <c r="E84" s="144">
        <f>[7]!s_pq_pctchange(B84,$B$5,$D$5)</f>
        <v>3.8126361655773433</v>
      </c>
      <c r="F84" s="144">
        <f>[7]!S_VAL_PE_TTM(B84,$D$5)</f>
        <v>56.008777618408203</v>
      </c>
      <c r="G84" s="144">
        <f>IF([7]!s_val_estpe(B84,"2013-01-30",2012)&lt;&gt;0,[7]!s_val_estpe(B84,"2013-01-30",2012),"")</f>
        <v>-39.296188354492188</v>
      </c>
      <c r="H84" s="144">
        <f>[7]!s_val_pb_lf(B84,$D$5)</f>
        <v>2.1219491958618164</v>
      </c>
      <c r="I84" s="144">
        <f>[7]!s_val_ashrmarketvalue(B84,$D$5)/100000000</f>
        <v>33.4238129851</v>
      </c>
      <c r="J84" s="144">
        <f>[7]!S_VAL_MV(B84,$D$5)/100000000</f>
        <v>33.5456</v>
      </c>
      <c r="K84" s="144">
        <f t="shared" si="2"/>
        <v>0.99636950852272721</v>
      </c>
      <c r="L84" s="144" t="str">
        <f>[7]!s_holder_name(B84,$D$5,1)</f>
        <v>新余国通投资管理有限公司</v>
      </c>
      <c r="M84" s="144">
        <f>[7]!s_holder_pct(B84,$D$5,1)</f>
        <v>40.709999084472656</v>
      </c>
    </row>
    <row r="85" spans="1:17" s="137" customFormat="1">
      <c r="A85" s="196"/>
      <c r="B85" s="142" t="s">
        <v>185</v>
      </c>
      <c r="C85" s="143" t="str">
        <f>[7]!S_INFO_NAME(B85)</f>
        <v>大湖股份</v>
      </c>
      <c r="D85" s="144">
        <f>[7]!S_DQ_CLOSE(B85,$D$5,1)</f>
        <v>7.71</v>
      </c>
      <c r="E85" s="144">
        <f>[7]!s_pq_pctchange(B85,$B$5,$D$5)</f>
        <v>-1.658163265306134</v>
      </c>
      <c r="F85" s="144">
        <f>[7]!S_VAL_PE_TTM(B85,$D$5)</f>
        <v>-50.501804351806641</v>
      </c>
      <c r="G85" s="144">
        <f>IF([7]!s_val_estpe(B85,"2013-01-30",2012)&lt;&gt;0,[7]!s_val_estpe(B85,"2013-01-30",2012),"")</f>
        <v>65.447158813476562</v>
      </c>
      <c r="H85" s="144">
        <f>[7]!s_val_pb_lf(B85,$D$5)</f>
        <v>4.2760353088378906</v>
      </c>
      <c r="I85" s="144">
        <f>[7]!s_val_ashrmarketvalue(B85,$D$5)/100000000</f>
        <v>32.925555000000003</v>
      </c>
      <c r="J85" s="144">
        <f>[7]!S_VAL_MV(B85,$D$5)/100000000</f>
        <v>32.925555000000003</v>
      </c>
      <c r="K85" s="144">
        <f t="shared" si="2"/>
        <v>1</v>
      </c>
      <c r="L85" s="144" t="str">
        <f>[7]!s_holder_name(B85,$D$5,1)</f>
        <v>西藏泓杉科技发展有限公司</v>
      </c>
      <c r="M85" s="144">
        <f>[7]!s_holder_pct(B85,$D$5,1)</f>
        <v>22.190000534057617</v>
      </c>
    </row>
    <row r="86" spans="1:17" s="137" customFormat="1">
      <c r="A86" s="196"/>
      <c r="B86" s="148" t="s">
        <v>191</v>
      </c>
      <c r="C86" s="149" t="str">
        <f>[7]!S_INFO_NAME(B86)</f>
        <v>好当家</v>
      </c>
      <c r="D86" s="150">
        <f>[7]!S_DQ_CLOSE(B86,$D$5,1)</f>
        <v>5.94</v>
      </c>
      <c r="E86" s="150">
        <f>[7]!s_pq_pctchange(B86,$B$5,$D$5)</f>
        <v>-1.8181818181818188</v>
      </c>
      <c r="F86" s="150">
        <f>[7]!S_VAL_PE_TTM(B86,$D$5)</f>
        <v>65.017807006835937</v>
      </c>
      <c r="G86" s="150">
        <f>IF([7]!s_val_estpe(B86,"2013-01-30",2012)&lt;&gt;0,[7]!s_val_estpe(B86,"2013-01-30",2012),"")</f>
        <v>22.235023498535156</v>
      </c>
      <c r="H86" s="150">
        <f>[7]!s_val_pb_lf(B86,$D$5)</f>
        <v>1.4942929744720459</v>
      </c>
      <c r="I86" s="150">
        <f>[7]!s_val_ashrmarketvalue(B86,$D$5)/100000000</f>
        <v>42.7689980388</v>
      </c>
      <c r="J86" s="150">
        <f>[7]!S_VAL_MV(B86,$D$5)/100000000</f>
        <v>43.391530828800008</v>
      </c>
      <c r="K86" s="150">
        <f t="shared" si="2"/>
        <v>0.98565312681739226</v>
      </c>
      <c r="L86" s="150" t="str">
        <f>[7]!s_holder_name(B86,$D$5,1)</f>
        <v>好当家集团有限公司</v>
      </c>
      <c r="M86" s="150">
        <f>[7]!s_holder_pct(B86,$D$5,1)</f>
        <v>41.540000915527344</v>
      </c>
    </row>
    <row r="87" spans="1:17" s="137" customFormat="1">
      <c r="A87" s="196" t="s">
        <v>208</v>
      </c>
      <c r="B87" s="151" t="s">
        <v>139</v>
      </c>
      <c r="C87" s="143" t="str">
        <f>[7]!S_INFO_NAME(B87)</f>
        <v>中水渔业</v>
      </c>
      <c r="D87" s="144">
        <f>[7]!S_DQ_CLOSE(B87,$D$5,1)</f>
        <v>10.29</v>
      </c>
      <c r="E87" s="144">
        <f>[7]!s_pq_pctchange(B87,$B$5,$D$5)</f>
        <v>0.98135426889107702</v>
      </c>
      <c r="F87" s="144">
        <f>[7]!S_VAL_PE_TTM(B87,$D$5)</f>
        <v>38.564704895019531</v>
      </c>
      <c r="G87" s="144" t="str">
        <f>IF([7]!s_val_estpe(B87,"2013-01-30",2012)&lt;&gt;0,[7]!s_val_estpe(B87,"2013-01-30",2012),"")</f>
        <v/>
      </c>
      <c r="H87" s="144">
        <f>[7]!s_val_pb_lf(B87,$D$5)</f>
        <v>3.9316768646240234</v>
      </c>
      <c r="I87" s="144">
        <f>[7]!s_val_ashrmarketvalue(B87,$D$5)/100000000</f>
        <v>32.871314345099997</v>
      </c>
      <c r="J87" s="144">
        <f>[7]!S_VAL_MV(B87,$D$5)/100000000</f>
        <v>32.871919499999997</v>
      </c>
      <c r="K87" s="144">
        <f t="shared" si="2"/>
        <v>0.99998159052135671</v>
      </c>
      <c r="L87" s="144" t="str">
        <f>[7]!s_holder_name(B87,$D$5,1)</f>
        <v>中国农业发展集团有限公司</v>
      </c>
      <c r="M87" s="144">
        <f>[7]!s_holder_pct(B87,$D$5,1)</f>
        <v>25.360000610351563</v>
      </c>
    </row>
    <row r="88" spans="1:17" s="137" customFormat="1">
      <c r="A88" s="196"/>
      <c r="B88" s="148" t="s">
        <v>177</v>
      </c>
      <c r="C88" s="149" t="str">
        <f>[7]!S_INFO_NAME(B88)</f>
        <v>开创国际</v>
      </c>
      <c r="D88" s="150">
        <f>[7]!S_DQ_CLOSE(B88,$D$5,1)</f>
        <v>13.66</v>
      </c>
      <c r="E88" s="150">
        <f>[7]!s_pq_pctchange(B88,$B$5,$D$5)</f>
        <v>-1.0144927536231862</v>
      </c>
      <c r="F88" s="150">
        <f>[7]!S_VAL_PE_TTM(B88,$D$5)</f>
        <v>34.291763305664062</v>
      </c>
      <c r="G88" s="150">
        <f>IF([7]!s_val_estpe(B88,"2013-01-30",2012)&lt;&gt;0,[7]!s_val_estpe(B88,"2013-01-30",2012),"")</f>
        <v>18.922985076904297</v>
      </c>
      <c r="H88" s="150">
        <f>[7]!s_val_pb_lf(B88,$D$5)</f>
        <v>3.1085548400878906</v>
      </c>
      <c r="I88" s="150">
        <f>[7]!s_val_ashrmarketvalue(B88,$D$5)/100000000</f>
        <v>15.770454837400001</v>
      </c>
      <c r="J88" s="150">
        <f>[7]!S_VAL_MV(B88,$D$5)/100000000</f>
        <v>27.6748732766</v>
      </c>
      <c r="K88" s="150">
        <f t="shared" si="2"/>
        <v>0.56984740922858823</v>
      </c>
      <c r="L88" s="150" t="str">
        <f>[7]!s_holder_name(B88,$D$5,1)</f>
        <v>上海远洋渔业有限公司</v>
      </c>
      <c r="M88" s="150">
        <f>[7]!s_holder_pct(B88,$D$5,1)</f>
        <v>43.020000457763672</v>
      </c>
    </row>
    <row r="89" spans="1:17">
      <c r="A89" s="152" t="s">
        <v>223</v>
      </c>
      <c r="B89" s="149"/>
      <c r="C89" s="149"/>
      <c r="D89" s="149"/>
      <c r="E89" s="149"/>
      <c r="F89" s="149"/>
      <c r="G89" s="149"/>
      <c r="H89" s="149"/>
      <c r="I89" s="150">
        <f>SUM(I7:I88)</f>
        <v>4389.820456329001</v>
      </c>
      <c r="J89" s="150">
        <f>SUM(J7:J88)</f>
        <v>5515.3695430725011</v>
      </c>
      <c r="K89" s="149"/>
      <c r="L89" s="149"/>
      <c r="M89" s="149"/>
      <c r="P89" s="132"/>
      <c r="Q89" s="132"/>
    </row>
    <row r="90" spans="1:17">
      <c r="P90" s="132"/>
      <c r="Q90" s="132"/>
    </row>
    <row r="91" spans="1:17">
      <c r="P91" s="132"/>
      <c r="Q91" s="132"/>
    </row>
    <row r="92" spans="1:17">
      <c r="P92" s="132"/>
      <c r="Q92" s="132"/>
    </row>
    <row r="93" spans="1:17">
      <c r="P93" s="132"/>
      <c r="Q93" s="132"/>
    </row>
    <row r="94" spans="1:17">
      <c r="P94" s="132"/>
      <c r="Q94" s="132"/>
    </row>
    <row r="95" spans="1:17">
      <c r="P95" s="132"/>
      <c r="Q95" s="132"/>
    </row>
    <row r="96" spans="1:17">
      <c r="P96" s="132"/>
      <c r="Q96" s="132"/>
    </row>
    <row r="97" spans="16:17">
      <c r="P97" s="132"/>
      <c r="Q97" s="132"/>
    </row>
    <row r="98" spans="16:17">
      <c r="P98" s="132"/>
      <c r="Q98" s="132"/>
    </row>
    <row r="99" spans="16:17">
      <c r="P99" s="132"/>
      <c r="Q99" s="132"/>
    </row>
    <row r="100" spans="16:17">
      <c r="P100" s="132"/>
      <c r="Q100" s="132"/>
    </row>
    <row r="101" spans="16:17">
      <c r="P101" s="132"/>
      <c r="Q101" s="132"/>
    </row>
    <row r="102" spans="16:17">
      <c r="P102" s="132"/>
      <c r="Q102" s="132"/>
    </row>
    <row r="103" spans="16:17">
      <c r="P103" s="132"/>
      <c r="Q103" s="132"/>
    </row>
    <row r="104" spans="16:17">
      <c r="P104" s="132"/>
      <c r="Q104" s="132"/>
    </row>
    <row r="105" spans="16:17">
      <c r="P105" s="132"/>
      <c r="Q105" s="132"/>
    </row>
    <row r="106" spans="16:17">
      <c r="P106" s="132"/>
      <c r="Q106" s="132"/>
    </row>
    <row r="107" spans="16:17">
      <c r="P107" s="132"/>
      <c r="Q107" s="132"/>
    </row>
    <row r="108" spans="16:17">
      <c r="P108" s="132"/>
      <c r="Q108" s="132"/>
    </row>
    <row r="109" spans="16:17">
      <c r="P109" s="132"/>
      <c r="Q109" s="132"/>
    </row>
    <row r="110" spans="16:17">
      <c r="P110" s="132"/>
      <c r="Q110" s="132"/>
    </row>
    <row r="111" spans="16:17">
      <c r="P111" s="132"/>
      <c r="Q111" s="132"/>
    </row>
    <row r="112" spans="16:17">
      <c r="P112" s="132"/>
      <c r="Q112" s="132"/>
    </row>
    <row r="113" spans="16:17">
      <c r="P113" s="132"/>
      <c r="Q113" s="132"/>
    </row>
    <row r="114" spans="16:17">
      <c r="P114" s="132"/>
      <c r="Q114" s="132"/>
    </row>
    <row r="115" spans="16:17">
      <c r="P115" s="132"/>
      <c r="Q115" s="132"/>
    </row>
    <row r="116" spans="16:17">
      <c r="P116" s="132"/>
      <c r="Q116" s="132"/>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
  <sheetViews>
    <sheetView workbookViewId="0">
      <selection activeCell="A21" sqref="A21"/>
    </sheetView>
  </sheetViews>
  <sheetFormatPr defaultRowHeight="14.25"/>
  <cols>
    <col min="1" max="1" width="124.75" style="158" customWidth="1"/>
    <col min="2" max="16384" width="9" style="158"/>
  </cols>
  <sheetData>
    <row r="4" spans="1:14" ht="15" thickBot="1"/>
    <row r="5" spans="1:14" s="161" customFormat="1" ht="14.25" customHeight="1">
      <c r="A5" s="159" t="s">
        <v>330</v>
      </c>
      <c r="B5" s="160"/>
      <c r="C5" s="160"/>
      <c r="D5" s="160"/>
      <c r="E5" s="160"/>
      <c r="F5" s="160"/>
      <c r="G5" s="160"/>
      <c r="H5" s="160"/>
      <c r="I5" s="160"/>
      <c r="J5" s="160"/>
      <c r="K5" s="160"/>
      <c r="L5" s="160"/>
      <c r="M5" s="160"/>
      <c r="N5" s="160"/>
    </row>
    <row r="6" spans="1:14" ht="15" thickBot="1">
      <c r="A6" s="173" t="s">
        <v>351</v>
      </c>
    </row>
    <row r="7" spans="1:14" s="162" customFormat="1" ht="13.5">
      <c r="A7" s="174" t="s">
        <v>350</v>
      </c>
    </row>
    <row r="8" spans="1:14" ht="15" thickBot="1">
      <c r="A8" s="173" t="s">
        <v>352</v>
      </c>
    </row>
    <row r="9" spans="1:14">
      <c r="A9" s="174" t="s">
        <v>353</v>
      </c>
    </row>
    <row r="10" spans="1:14" ht="15" thickBot="1">
      <c r="A10" s="173" t="s">
        <v>354</v>
      </c>
    </row>
    <row r="11" spans="1:14">
      <c r="A11" s="174" t="s">
        <v>357</v>
      </c>
    </row>
    <row r="12" spans="1:14" ht="15" thickBot="1">
      <c r="A12" s="173" t="s">
        <v>355</v>
      </c>
    </row>
    <row r="13" spans="1:14">
      <c r="A13" s="174" t="s">
        <v>356</v>
      </c>
    </row>
    <row r="14" spans="1:14">
      <c r="A14" s="174" t="s">
        <v>342</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3" workbookViewId="0">
      <selection activeCell="A14" sqref="A14"/>
    </sheetView>
  </sheetViews>
  <sheetFormatPr defaultRowHeight="14.25"/>
  <cols>
    <col min="1" max="1" width="105" style="169" customWidth="1"/>
    <col min="2" max="16384" width="9" style="169"/>
  </cols>
  <sheetData>
    <row r="1" spans="1:18" s="166" customFormat="1" ht="15.75">
      <c r="A1" s="163"/>
      <c r="B1" s="163"/>
      <c r="C1" s="164"/>
      <c r="D1" s="164"/>
      <c r="E1" s="164"/>
      <c r="F1" s="164"/>
      <c r="G1" s="164"/>
      <c r="H1" s="164"/>
      <c r="I1" s="164"/>
      <c r="J1" s="164"/>
      <c r="K1" s="164"/>
      <c r="L1" s="164"/>
      <c r="M1" s="164"/>
      <c r="N1" s="164"/>
      <c r="O1" s="165"/>
      <c r="P1" s="165"/>
      <c r="Q1" s="165"/>
      <c r="R1" s="165"/>
    </row>
    <row r="2" spans="1:18" s="166" customFormat="1" ht="15.75">
      <c r="A2" s="163"/>
      <c r="B2" s="163"/>
      <c r="C2" s="164"/>
      <c r="D2" s="164"/>
      <c r="E2" s="164"/>
      <c r="F2" s="164"/>
      <c r="G2" s="164"/>
      <c r="H2" s="164"/>
      <c r="I2" s="164"/>
      <c r="J2" s="164"/>
      <c r="K2" s="164"/>
      <c r="L2" s="164"/>
      <c r="M2" s="164"/>
      <c r="N2" s="164"/>
      <c r="O2" s="165"/>
      <c r="P2" s="165"/>
      <c r="Q2" s="165"/>
      <c r="R2" s="165"/>
    </row>
    <row r="3" spans="1:18" s="166" customFormat="1" ht="10.5" customHeight="1">
      <c r="A3" s="163"/>
      <c r="B3" s="163"/>
      <c r="C3" s="164"/>
      <c r="D3" s="164"/>
      <c r="E3" s="164"/>
      <c r="F3" s="164"/>
      <c r="G3" s="164"/>
      <c r="H3" s="164"/>
      <c r="I3" s="164"/>
      <c r="J3" s="164"/>
      <c r="K3" s="164"/>
      <c r="L3" s="164"/>
      <c r="M3" s="164"/>
      <c r="N3" s="164"/>
      <c r="O3" s="165"/>
      <c r="P3" s="165"/>
      <c r="Q3" s="165"/>
      <c r="R3" s="165"/>
    </row>
    <row r="4" spans="1:18" s="167" customFormat="1" ht="16.5" customHeight="1" thickBot="1">
      <c r="A4" s="170" t="s">
        <v>364</v>
      </c>
    </row>
    <row r="5" spans="1:18" s="167" customFormat="1" ht="204" customHeight="1">
      <c r="A5" s="171" t="s">
        <v>363</v>
      </c>
    </row>
    <row r="6" spans="1:18" s="167" customFormat="1" ht="16.5" customHeight="1" thickBot="1">
      <c r="A6" s="170" t="s">
        <v>365</v>
      </c>
    </row>
    <row r="7" spans="1:18" s="167" customFormat="1" ht="226.5" customHeight="1">
      <c r="A7" s="171" t="s">
        <v>358</v>
      </c>
    </row>
    <row r="8" spans="1:18" s="167" customFormat="1" ht="16.5" customHeight="1" thickBot="1">
      <c r="A8" s="170" t="s">
        <v>366</v>
      </c>
      <c r="B8" s="168"/>
    </row>
    <row r="9" spans="1:18" s="167" customFormat="1" ht="306.75" customHeight="1">
      <c r="A9" s="172" t="s">
        <v>359</v>
      </c>
    </row>
    <row r="10" spans="1:18" ht="17.25" customHeight="1" thickBot="1">
      <c r="A10" s="170" t="s">
        <v>367</v>
      </c>
    </row>
    <row r="11" spans="1:18" ht="97.5" customHeight="1">
      <c r="A11" s="172" t="s">
        <v>360</v>
      </c>
    </row>
    <row r="12" spans="1:18" ht="15.75" customHeight="1" thickBot="1">
      <c r="A12" s="170" t="s">
        <v>368</v>
      </c>
    </row>
    <row r="13" spans="1:18" ht="48.75" customHeight="1">
      <c r="A13" s="172" t="s">
        <v>361</v>
      </c>
    </row>
    <row r="14" spans="1:18" ht="20.25" customHeight="1" thickBot="1">
      <c r="A14" s="170" t="s">
        <v>369</v>
      </c>
    </row>
    <row r="15" spans="1:18" ht="147.75" customHeight="1">
      <c r="A15" s="172" t="s">
        <v>362</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231</v>
      </c>
      <c r="J1" s="80" t="s">
        <v>232</v>
      </c>
      <c r="K1" s="80" t="s">
        <v>233</v>
      </c>
      <c r="L1" s="93" t="s">
        <v>235</v>
      </c>
      <c r="M1" s="93" t="s">
        <v>237</v>
      </c>
      <c r="N1" s="93" t="s">
        <v>238</v>
      </c>
      <c r="O1" s="93" t="s">
        <v>239</v>
      </c>
      <c r="P1" s="93" t="s">
        <v>240</v>
      </c>
      <c r="Q1" s="93" t="s">
        <v>241</v>
      </c>
      <c r="R1" s="93" t="s">
        <v>242</v>
      </c>
    </row>
    <row r="2" spans="1:18" hidden="1">
      <c r="H2" s="57" t="str">
        <f>[7]!edb()</f>
        <v>Wind资讯</v>
      </c>
      <c r="I2" s="59"/>
      <c r="J2" s="60"/>
      <c r="K2" s="61"/>
      <c r="L2" s="61"/>
      <c r="M2" s="61"/>
      <c r="N2" s="61"/>
      <c r="O2" s="80"/>
      <c r="P2" s="80"/>
      <c r="Q2" s="80"/>
      <c r="R2" s="80"/>
    </row>
    <row r="3" spans="1:18" ht="36" hidden="1">
      <c r="H3" s="43" t="s">
        <v>370</v>
      </c>
      <c r="I3" s="44" t="s">
        <v>371</v>
      </c>
      <c r="J3" s="44" t="s">
        <v>372</v>
      </c>
      <c r="K3" s="43" t="s">
        <v>373</v>
      </c>
      <c r="L3" s="41" t="s">
        <v>374</v>
      </c>
      <c r="M3" s="41" t="s">
        <v>375</v>
      </c>
      <c r="N3" s="61" t="s">
        <v>376</v>
      </c>
      <c r="O3" s="80" t="s">
        <v>377</v>
      </c>
      <c r="P3" s="80" t="s">
        <v>378</v>
      </c>
      <c r="Q3" s="80" t="s">
        <v>379</v>
      </c>
      <c r="R3" s="80" t="s">
        <v>380</v>
      </c>
    </row>
    <row r="4" spans="1:18">
      <c r="G4" s="42"/>
      <c r="H4" s="51" t="s">
        <v>381</v>
      </c>
      <c r="I4" s="58" t="s">
        <v>382</v>
      </c>
      <c r="J4" s="58" t="s">
        <v>382</v>
      </c>
      <c r="K4" s="58" t="s">
        <v>382</v>
      </c>
      <c r="L4" s="58" t="s">
        <v>382</v>
      </c>
      <c r="M4" s="58" t="s">
        <v>382</v>
      </c>
      <c r="N4" s="58" t="s">
        <v>382</v>
      </c>
      <c r="O4" s="58" t="s">
        <v>382</v>
      </c>
      <c r="P4" s="58" t="s">
        <v>382</v>
      </c>
      <c r="Q4" s="58" t="s">
        <v>382</v>
      </c>
      <c r="R4" s="58" t="s">
        <v>382</v>
      </c>
    </row>
    <row r="5" spans="1:18">
      <c r="H5" s="52">
        <v>36922</v>
      </c>
      <c r="I5" s="71">
        <v>1.2</v>
      </c>
      <c r="J5" s="71">
        <v>-0.4</v>
      </c>
      <c r="K5" s="71">
        <v>-3.4</v>
      </c>
      <c r="L5" s="71">
        <v>0</v>
      </c>
      <c r="M5" s="71">
        <v>2.8</v>
      </c>
      <c r="N5" s="71">
        <v>0</v>
      </c>
      <c r="O5" s="71">
        <v>-2.5</v>
      </c>
      <c r="P5" s="71">
        <v>2.5</v>
      </c>
      <c r="Q5" s="71">
        <v>-4.8</v>
      </c>
      <c r="R5" s="71">
        <v>1.2</v>
      </c>
    </row>
    <row r="6" spans="1:18">
      <c r="A6" s="48" t="s">
        <v>290</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230</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243</v>
      </c>
      <c r="B9" s="97"/>
      <c r="C9" s="97"/>
      <c r="D9" s="97"/>
      <c r="E9" s="97"/>
      <c r="H9" s="52">
        <v>37042</v>
      </c>
      <c r="I9" s="71">
        <v>1.7</v>
      </c>
      <c r="J9" s="71">
        <v>1.7</v>
      </c>
      <c r="K9" s="71">
        <v>-1</v>
      </c>
      <c r="L9" s="71">
        <v>0</v>
      </c>
      <c r="M9" s="71">
        <v>2.8</v>
      </c>
      <c r="N9" s="71">
        <v>0</v>
      </c>
      <c r="O9" s="71">
        <v>7.6</v>
      </c>
      <c r="P9" s="71">
        <v>-4.8</v>
      </c>
      <c r="Q9" s="71">
        <v>15.4</v>
      </c>
      <c r="R9" s="71">
        <v>7.4</v>
      </c>
    </row>
    <row r="10" spans="1:18">
      <c r="A10" s="97" t="s">
        <v>244</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234</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236</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245</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246</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247</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248</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249</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291</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v>41912</v>
      </c>
      <c r="I169" s="71">
        <v>1.6274999999999999</v>
      </c>
      <c r="J169" s="71">
        <v>2.3228</v>
      </c>
      <c r="K169" s="71">
        <v>3.4449000000000001</v>
      </c>
      <c r="L169" s="71">
        <v>-4.0761000000000003</v>
      </c>
      <c r="M169" s="71">
        <v>1.1724000000000001</v>
      </c>
      <c r="N169" s="71">
        <v>-2.9180000000000001</v>
      </c>
      <c r="O169" s="71">
        <v>12.938700000000001</v>
      </c>
      <c r="P169" s="71">
        <v>3.2075</v>
      </c>
      <c r="Q169" s="71">
        <v>-9.3880999999999997</v>
      </c>
      <c r="R169" s="71">
        <v>16.724</v>
      </c>
    </row>
    <row r="170" spans="8:18">
      <c r="H170" s="52">
        <v>41943</v>
      </c>
      <c r="I170" s="71">
        <v>1.6</v>
      </c>
      <c r="J170" s="71">
        <v>2.5</v>
      </c>
      <c r="K170" s="71">
        <v>3.5</v>
      </c>
      <c r="L170" s="71">
        <v>-4</v>
      </c>
      <c r="M170" s="71">
        <v>1.1000000000000001</v>
      </c>
      <c r="N170" s="71">
        <v>-3.1</v>
      </c>
      <c r="O170" s="71">
        <v>16.399999999999999</v>
      </c>
      <c r="P170" s="71">
        <v>3.2</v>
      </c>
      <c r="Q170" s="71">
        <v>-7.2</v>
      </c>
      <c r="R170" s="71">
        <v>15.2</v>
      </c>
    </row>
    <row r="171" spans="8:18">
      <c r="H171" s="52"/>
      <c r="I171" s="71"/>
      <c r="J171" s="71"/>
      <c r="K171" s="71"/>
      <c r="L171" s="71"/>
      <c r="M171" s="71"/>
      <c r="N171" s="71"/>
      <c r="O171" s="71"/>
      <c r="P171" s="71"/>
      <c r="Q171" s="71"/>
      <c r="R171" s="71"/>
    </row>
    <row r="172" spans="8:18">
      <c r="H172" s="52"/>
      <c r="I172" s="71"/>
      <c r="J172" s="71"/>
      <c r="K172" s="71"/>
      <c r="L172" s="71"/>
      <c r="M172" s="71"/>
      <c r="N172" s="71"/>
      <c r="O172" s="71"/>
      <c r="P172" s="71"/>
      <c r="Q172" s="71"/>
      <c r="R172" s="71"/>
    </row>
    <row r="173" spans="8:18">
      <c r="H173" s="52"/>
      <c r="I173" s="71"/>
      <c r="J173" s="71"/>
      <c r="K173" s="71"/>
      <c r="L173" s="71"/>
      <c r="M173" s="71"/>
      <c r="N173" s="71"/>
      <c r="O173" s="71"/>
      <c r="P173" s="71"/>
      <c r="Q173" s="71"/>
      <c r="R173" s="71"/>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253</v>
      </c>
      <c r="J1" s="78" t="s">
        <v>255</v>
      </c>
      <c r="K1" s="78" t="s">
        <v>257</v>
      </c>
      <c r="L1" s="78" t="s">
        <v>259</v>
      </c>
      <c r="M1" s="78" t="s">
        <v>261</v>
      </c>
      <c r="N1" s="78" t="s">
        <v>263</v>
      </c>
    </row>
    <row r="2" spans="1:14" hidden="1">
      <c r="H2" s="57" t="str">
        <f>[7]!edb()</f>
        <v>Wind资讯</v>
      </c>
      <c r="I2" s="59"/>
      <c r="J2" s="60"/>
      <c r="K2" s="61"/>
      <c r="L2" s="61"/>
      <c r="M2" s="61"/>
      <c r="N2" s="61"/>
    </row>
    <row r="3" spans="1:14" hidden="1">
      <c r="H3" s="43" t="s">
        <v>383</v>
      </c>
      <c r="I3" s="44" t="s">
        <v>384</v>
      </c>
      <c r="J3" s="44" t="s">
        <v>385</v>
      </c>
      <c r="K3" s="43" t="s">
        <v>386</v>
      </c>
      <c r="L3" s="41" t="s">
        <v>387</v>
      </c>
      <c r="M3" s="41" t="s">
        <v>388</v>
      </c>
      <c r="N3" s="61" t="s">
        <v>389</v>
      </c>
    </row>
    <row r="4" spans="1:14">
      <c r="G4" s="42"/>
      <c r="H4" s="51" t="s">
        <v>390</v>
      </c>
      <c r="I4" s="58" t="s">
        <v>391</v>
      </c>
      <c r="J4" s="58" t="s">
        <v>391</v>
      </c>
      <c r="K4" s="58" t="s">
        <v>391</v>
      </c>
      <c r="L4" s="58" t="s">
        <v>391</v>
      </c>
      <c r="M4" s="58" t="s">
        <v>392</v>
      </c>
      <c r="N4" s="58" t="s">
        <v>392</v>
      </c>
    </row>
    <row r="5" spans="1:14">
      <c r="H5" s="51">
        <v>39451</v>
      </c>
      <c r="I5" s="71">
        <v>21.5</v>
      </c>
      <c r="J5" s="71">
        <v>7.6</v>
      </c>
      <c r="K5" s="71">
        <v>15.99</v>
      </c>
      <c r="L5" s="71">
        <v>7.19</v>
      </c>
      <c r="M5" s="71">
        <v>9.6</v>
      </c>
      <c r="N5" s="71">
        <v>6.2</v>
      </c>
    </row>
    <row r="6" spans="1:14">
      <c r="A6" s="48" t="s">
        <v>293</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252</v>
      </c>
      <c r="B8" s="97"/>
      <c r="C8" s="97"/>
      <c r="D8" s="97">
        <v>1</v>
      </c>
      <c r="E8" s="94"/>
      <c r="H8" s="51">
        <v>39472</v>
      </c>
      <c r="I8" s="71">
        <v>20</v>
      </c>
      <c r="J8" s="71">
        <v>7.6</v>
      </c>
      <c r="K8" s="71">
        <v>16.14</v>
      </c>
      <c r="L8" s="71">
        <v>7.32</v>
      </c>
      <c r="M8" s="71">
        <v>10.4</v>
      </c>
      <c r="N8" s="71">
        <v>7</v>
      </c>
    </row>
    <row r="9" spans="1:14">
      <c r="A9" s="97" t="s">
        <v>254</v>
      </c>
      <c r="B9" s="97"/>
      <c r="C9" s="97"/>
      <c r="D9" s="97"/>
      <c r="E9" s="94"/>
      <c r="H9" s="51">
        <v>39479</v>
      </c>
      <c r="I9" s="71">
        <v>19</v>
      </c>
      <c r="J9" s="71">
        <v>7.6</v>
      </c>
      <c r="K9" s="71">
        <v>16.54</v>
      </c>
      <c r="L9" s="71">
        <v>7.44</v>
      </c>
      <c r="M9" s="71">
        <v>11.6</v>
      </c>
      <c r="N9" s="71">
        <v>6.7</v>
      </c>
    </row>
    <row r="10" spans="1:14">
      <c r="A10" s="97" t="s">
        <v>256</v>
      </c>
      <c r="B10" s="97"/>
      <c r="C10" s="97"/>
      <c r="D10" s="97"/>
      <c r="E10" s="94"/>
      <c r="H10" s="51">
        <v>39486</v>
      </c>
      <c r="I10" s="71">
        <v>18</v>
      </c>
      <c r="J10" s="71">
        <v>7.6</v>
      </c>
      <c r="K10" s="71">
        <v>16.45</v>
      </c>
      <c r="L10" s="71">
        <v>7.47</v>
      </c>
      <c r="M10" s="71">
        <v>0</v>
      </c>
      <c r="N10" s="71">
        <v>0</v>
      </c>
    </row>
    <row r="11" spans="1:14">
      <c r="A11" s="97" t="s">
        <v>258</v>
      </c>
      <c r="B11" s="97"/>
      <c r="C11" s="97"/>
      <c r="D11" s="97"/>
      <c r="E11" s="94"/>
      <c r="H11" s="51">
        <v>39493</v>
      </c>
      <c r="I11" s="71">
        <v>18</v>
      </c>
      <c r="J11" s="71">
        <v>7.6</v>
      </c>
      <c r="K11" s="71">
        <v>16.41</v>
      </c>
      <c r="L11" s="71">
        <v>7.43</v>
      </c>
      <c r="M11" s="71">
        <v>11.4</v>
      </c>
      <c r="N11" s="71">
        <v>6</v>
      </c>
    </row>
    <row r="12" spans="1:14">
      <c r="A12" s="97" t="s">
        <v>260</v>
      </c>
      <c r="B12" s="97"/>
      <c r="C12" s="97"/>
      <c r="D12" s="97"/>
      <c r="E12" s="94"/>
      <c r="H12" s="51">
        <v>39500</v>
      </c>
      <c r="I12" s="71">
        <v>19.14</v>
      </c>
      <c r="J12" s="71">
        <v>7.6</v>
      </c>
      <c r="K12" s="71">
        <v>16.43</v>
      </c>
      <c r="L12" s="71">
        <v>7.34</v>
      </c>
      <c r="M12" s="71">
        <v>10.6</v>
      </c>
      <c r="N12" s="71">
        <v>6.1</v>
      </c>
    </row>
    <row r="13" spans="1:14">
      <c r="A13" s="97" t="s">
        <v>262</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294</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19.28</v>
      </c>
      <c r="L355" s="75">
        <v>11.39</v>
      </c>
      <c r="M355" s="75">
        <v>15</v>
      </c>
      <c r="N355" s="71">
        <v>10.89</v>
      </c>
    </row>
    <row r="356" spans="8:14">
      <c r="H356" s="51">
        <v>41908</v>
      </c>
      <c r="I356" s="75">
        <v>19</v>
      </c>
      <c r="J356" s="75">
        <v>11.81</v>
      </c>
      <c r="K356" s="75">
        <v>19.36</v>
      </c>
      <c r="L356" s="75">
        <v>11.42</v>
      </c>
      <c r="M356" s="75">
        <v>14.8</v>
      </c>
      <c r="N356" s="71">
        <v>10.07</v>
      </c>
    </row>
    <row r="357" spans="8:14">
      <c r="H357" s="51">
        <v>41915</v>
      </c>
      <c r="I357" s="75">
        <v>19</v>
      </c>
      <c r="J357" s="75">
        <v>11.5</v>
      </c>
      <c r="K357" s="75">
        <v>19.37</v>
      </c>
      <c r="L357" s="75">
        <v>11.42</v>
      </c>
      <c r="M357" s="75">
        <v>0</v>
      </c>
      <c r="N357" s="71">
        <v>0</v>
      </c>
    </row>
    <row r="358" spans="8:14">
      <c r="H358" s="51">
        <v>41922</v>
      </c>
      <c r="I358" s="96">
        <v>0</v>
      </c>
      <c r="J358" s="96">
        <v>0</v>
      </c>
      <c r="K358" s="96">
        <v>19.43</v>
      </c>
      <c r="L358" s="96">
        <v>11.39</v>
      </c>
      <c r="M358" s="96">
        <v>14.6</v>
      </c>
      <c r="N358" s="71">
        <v>9.6199999999999992</v>
      </c>
    </row>
    <row r="359" spans="8:14">
      <c r="H359" s="51">
        <v>41929</v>
      </c>
      <c r="I359" s="96">
        <v>18.309999999999999</v>
      </c>
      <c r="J359" s="96">
        <v>11.41</v>
      </c>
      <c r="K359" s="96">
        <v>19.46</v>
      </c>
      <c r="L359" s="96">
        <v>11.35</v>
      </c>
      <c r="M359" s="96">
        <v>14.4</v>
      </c>
      <c r="N359" s="71">
        <v>10.220000000000001</v>
      </c>
    </row>
    <row r="360" spans="8:14">
      <c r="H360" s="51">
        <v>41936</v>
      </c>
      <c r="I360" s="96">
        <v>18.309999999999999</v>
      </c>
      <c r="J360" s="96">
        <v>11.3</v>
      </c>
      <c r="K360" s="96">
        <v>19.510000000000002</v>
      </c>
      <c r="L360" s="96">
        <v>11.33</v>
      </c>
      <c r="M360" s="96">
        <v>13.8</v>
      </c>
      <c r="N360" s="71">
        <v>10.48</v>
      </c>
    </row>
    <row r="361" spans="8:14">
      <c r="H361" s="51">
        <v>41943</v>
      </c>
      <c r="I361" s="96">
        <v>18.309999999999999</v>
      </c>
      <c r="J361" s="96">
        <v>11.3</v>
      </c>
      <c r="K361" s="96">
        <v>19.559999999999999</v>
      </c>
      <c r="L361" s="96">
        <v>11.33</v>
      </c>
      <c r="M361" s="96">
        <v>13</v>
      </c>
      <c r="N361" s="71">
        <v>10.41</v>
      </c>
    </row>
    <row r="362" spans="8:14">
      <c r="H362" s="51">
        <v>41950</v>
      </c>
      <c r="I362" s="96">
        <v>19</v>
      </c>
      <c r="J362" s="96">
        <v>11.3</v>
      </c>
      <c r="K362" s="96">
        <v>0</v>
      </c>
      <c r="L362" s="96">
        <v>0</v>
      </c>
      <c r="M362" s="96">
        <v>13</v>
      </c>
      <c r="N362" s="71">
        <v>10.11</v>
      </c>
    </row>
    <row r="363" spans="8:14">
      <c r="H363" s="51"/>
      <c r="I363" s="96"/>
      <c r="J363" s="96"/>
      <c r="K363" s="96"/>
      <c r="L363" s="96"/>
      <c r="M363" s="96"/>
      <c r="N363" s="71"/>
    </row>
    <row r="364" spans="8:14">
      <c r="H364" s="51"/>
      <c r="I364" s="96"/>
      <c r="J364" s="96"/>
      <c r="K364" s="96"/>
      <c r="L364" s="96"/>
      <c r="M364" s="96"/>
      <c r="N364" s="71"/>
    </row>
    <row r="365" spans="8:14">
      <c r="H365" s="51"/>
      <c r="I365" s="96"/>
      <c r="J365" s="96"/>
      <c r="K365" s="96"/>
      <c r="L365" s="96"/>
      <c r="M365" s="96"/>
      <c r="N365" s="71"/>
    </row>
    <row r="366" spans="8:14">
      <c r="H366" s="51"/>
      <c r="I366" s="96"/>
      <c r="J366" s="96"/>
      <c r="K366" s="96"/>
      <c r="L366" s="96"/>
      <c r="M366" s="96"/>
      <c r="N366" s="71"/>
    </row>
    <row r="367" spans="8:14">
      <c r="H367" s="51"/>
      <c r="I367" s="96"/>
      <c r="J367" s="96"/>
      <c r="K367" s="96"/>
      <c r="L367" s="96"/>
      <c r="M367" s="96"/>
      <c r="N367" s="71"/>
    </row>
    <row r="368" spans="8:14">
      <c r="H368" s="51"/>
      <c r="I368" s="96"/>
      <c r="J368" s="96"/>
      <c r="K368" s="96"/>
      <c r="L368" s="96"/>
      <c r="M368" s="96"/>
      <c r="N368" s="71"/>
    </row>
    <row r="369" spans="8:14">
      <c r="H369" s="51"/>
      <c r="I369" s="96"/>
      <c r="J369" s="96"/>
      <c r="K369" s="96"/>
      <c r="L369" s="96"/>
      <c r="M369" s="96"/>
      <c r="N369" s="71"/>
    </row>
    <row r="370" spans="8:14">
      <c r="H370" s="51"/>
      <c r="I370" s="96"/>
      <c r="J370" s="96"/>
      <c r="K370" s="96"/>
      <c r="L370" s="96"/>
      <c r="M370" s="96"/>
      <c r="N370" s="71"/>
    </row>
    <row r="371" spans="8:14">
      <c r="H371" s="51"/>
      <c r="I371" s="96"/>
      <c r="J371" s="96"/>
      <c r="K371" s="96"/>
      <c r="L371" s="96"/>
      <c r="M371" s="96"/>
      <c r="N371" s="71"/>
    </row>
    <row r="372" spans="8:14">
      <c r="H372" s="51"/>
      <c r="I372" s="96"/>
      <c r="J372" s="96"/>
      <c r="K372" s="96"/>
      <c r="L372" s="96"/>
      <c r="M372" s="96"/>
      <c r="N372" s="71"/>
    </row>
    <row r="373" spans="8:14">
      <c r="H373" s="51"/>
      <c r="I373" s="96"/>
      <c r="J373" s="96"/>
      <c r="K373" s="96"/>
      <c r="L373" s="96"/>
      <c r="M373" s="96"/>
      <c r="N373" s="71"/>
    </row>
    <row r="374" spans="8:14">
      <c r="H374" s="51"/>
      <c r="I374" s="96"/>
      <c r="J374" s="96"/>
      <c r="K374" s="96"/>
      <c r="L374" s="96"/>
      <c r="M374" s="96"/>
      <c r="N374" s="71"/>
    </row>
    <row r="375" spans="8:14">
      <c r="H375" s="51"/>
      <c r="I375" s="96"/>
      <c r="J375" s="96"/>
      <c r="K375" s="96"/>
      <c r="L375" s="96"/>
      <c r="M375" s="96"/>
      <c r="N375" s="71"/>
    </row>
    <row r="376" spans="8:14">
      <c r="H376" s="51"/>
      <c r="I376" s="96"/>
      <c r="J376" s="96"/>
      <c r="K376" s="96"/>
      <c r="L376" s="96"/>
      <c r="M376" s="96"/>
      <c r="N376" s="71"/>
    </row>
    <row r="377" spans="8:14">
      <c r="H377" s="51"/>
      <c r="I377" s="96"/>
      <c r="J377" s="96"/>
      <c r="K377" s="96"/>
      <c r="L377" s="96"/>
      <c r="M377" s="96"/>
      <c r="N377" s="71"/>
    </row>
    <row r="378" spans="8:14">
      <c r="H378" s="51"/>
      <c r="I378" s="96"/>
      <c r="J378" s="96"/>
      <c r="K378" s="96"/>
      <c r="L378" s="96"/>
      <c r="M378" s="96"/>
      <c r="N378" s="71"/>
    </row>
    <row r="379" spans="8:14">
      <c r="H379" s="51"/>
      <c r="I379" s="96"/>
      <c r="J379" s="96"/>
      <c r="K379" s="96"/>
      <c r="L379" s="96"/>
      <c r="M379" s="96"/>
      <c r="N379" s="71"/>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6" activePane="bottomRight" state="frozen"/>
      <selection pane="topRight" activeCell="I1" sqref="I1"/>
      <selection pane="bottomLeft" activeCell="A5" sqref="A5"/>
      <selection pane="bottomRight" activeCell="I16" sqref="I16"/>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tr">
        <f>[7]!edb()</f>
        <v>Wind资讯</v>
      </c>
      <c r="I2" s="62"/>
      <c r="J2" s="62" t="s">
        <v>40</v>
      </c>
      <c r="K2" s="62" t="s">
        <v>42</v>
      </c>
      <c r="L2" s="62" t="s">
        <v>44</v>
      </c>
      <c r="M2" s="62" t="s">
        <v>46</v>
      </c>
    </row>
    <row r="3" spans="1:15" hidden="1">
      <c r="H3" s="43" t="s">
        <v>383</v>
      </c>
      <c r="I3" s="43" t="s">
        <v>393</v>
      </c>
      <c r="J3" s="43" t="s">
        <v>394</v>
      </c>
      <c r="K3" s="43" t="s">
        <v>395</v>
      </c>
      <c r="L3" s="43" t="s">
        <v>396</v>
      </c>
      <c r="M3" s="43" t="s">
        <v>397</v>
      </c>
      <c r="N3" s="43"/>
      <c r="O3" s="44"/>
    </row>
    <row r="4" spans="1:15">
      <c r="H4" s="38" t="s">
        <v>398</v>
      </c>
      <c r="I4" s="38" t="s">
        <v>399</v>
      </c>
      <c r="J4" s="38" t="s">
        <v>400</v>
      </c>
      <c r="K4" s="38" t="s">
        <v>401</v>
      </c>
      <c r="L4" s="38" t="s">
        <v>402</v>
      </c>
      <c r="M4" s="38" t="s">
        <v>403</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3</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57</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1991.15</v>
      </c>
      <c r="J68" s="75">
        <v>56298776</v>
      </c>
      <c r="K68" s="75">
        <v>1.8935949999999999</v>
      </c>
      <c r="L68" s="75">
        <v>1475.9863049999999</v>
      </c>
      <c r="M68" s="71">
        <v>9.4915000000000003</v>
      </c>
    </row>
    <row r="69" spans="8:13">
      <c r="H69" s="52">
        <v>41820</v>
      </c>
      <c r="I69" s="75">
        <v>1866.9</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0</v>
      </c>
      <c r="J71" s="75">
        <v>41546244</v>
      </c>
      <c r="K71" s="75">
        <v>1.7561869999999999</v>
      </c>
      <c r="L71" s="75">
        <v>2449.153738</v>
      </c>
      <c r="M71" s="71">
        <v>7.5690999999999997</v>
      </c>
    </row>
    <row r="72" spans="8:13">
      <c r="H72" s="52">
        <v>41912</v>
      </c>
      <c r="I72" s="75">
        <v>0</v>
      </c>
      <c r="J72" s="75">
        <v>40786601</v>
      </c>
      <c r="K72" s="75">
        <v>1.773244</v>
      </c>
      <c r="L72" s="75">
        <v>2796.9793260000001</v>
      </c>
      <c r="M72" s="71">
        <v>7.4196</v>
      </c>
    </row>
    <row r="73" spans="8:13">
      <c r="H73" s="52"/>
      <c r="I73" s="75"/>
      <c r="J73" s="75"/>
      <c r="K73" s="75"/>
      <c r="L73" s="75"/>
      <c r="M73" s="71"/>
    </row>
    <row r="74" spans="8:13">
      <c r="H74" s="52"/>
      <c r="I74" s="75"/>
      <c r="J74" s="75"/>
      <c r="K74" s="75"/>
      <c r="L74" s="75"/>
      <c r="M74" s="71"/>
    </row>
    <row r="75" spans="8:13">
      <c r="H75" s="52"/>
      <c r="I75" s="75"/>
      <c r="J75" s="75"/>
      <c r="K75" s="75"/>
      <c r="L75" s="75"/>
      <c r="M75" s="71"/>
    </row>
    <row r="76" spans="8:13">
      <c r="H76" s="52"/>
      <c r="I76" s="75"/>
      <c r="J76" s="75"/>
      <c r="K76" s="75"/>
      <c r="L76" s="75"/>
      <c r="M76" s="71"/>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51" activePane="bottomRight" state="frozen"/>
      <selection pane="topRight" activeCell="I1" sqref="I1"/>
      <selection pane="bottomLeft" activeCell="A5" sqref="A5"/>
      <selection pane="bottomRight" activeCell="S68" sqref="S68"/>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225</v>
      </c>
      <c r="M1" s="93" t="s">
        <v>226</v>
      </c>
      <c r="N1" s="80" t="s">
        <v>33</v>
      </c>
      <c r="O1" s="93" t="s">
        <v>296</v>
      </c>
      <c r="Q1" s="93"/>
      <c r="R1" s="93" t="s">
        <v>300</v>
      </c>
      <c r="S1" s="93" t="s">
        <v>298</v>
      </c>
      <c r="U1" s="93"/>
      <c r="V1" s="93" t="s">
        <v>322</v>
      </c>
      <c r="W1" s="93" t="s">
        <v>323</v>
      </c>
      <c r="X1" s="93" t="s">
        <v>324</v>
      </c>
    </row>
    <row r="2" spans="1:25" hidden="1">
      <c r="H2" s="57" t="str">
        <f>[7]!edb()</f>
        <v>Wind资讯</v>
      </c>
      <c r="I2" s="59"/>
      <c r="J2" s="60"/>
      <c r="K2" s="61"/>
      <c r="L2" s="61"/>
      <c r="M2" s="61"/>
      <c r="N2" s="61"/>
      <c r="O2" s="61"/>
      <c r="Q2" s="61" t="str">
        <f>[7]!edb()</f>
        <v>Wind资讯</v>
      </c>
      <c r="R2" s="61"/>
      <c r="S2" s="61"/>
      <c r="U2" s="140" t="str">
        <f>[7]!edb()</f>
        <v>Wind资讯</v>
      </c>
    </row>
    <row r="3" spans="1:25" ht="24" hidden="1">
      <c r="H3" s="43" t="s">
        <v>383</v>
      </c>
      <c r="I3" s="44" t="s">
        <v>404</v>
      </c>
      <c r="J3" s="44" t="s">
        <v>405</v>
      </c>
      <c r="K3" s="43" t="s">
        <v>406</v>
      </c>
      <c r="L3" s="41" t="s">
        <v>407</v>
      </c>
      <c r="M3" s="41" t="s">
        <v>408</v>
      </c>
      <c r="N3" s="61" t="s">
        <v>409</v>
      </c>
      <c r="O3" s="61" t="s">
        <v>410</v>
      </c>
      <c r="Q3" s="61" t="s">
        <v>383</v>
      </c>
      <c r="R3" s="61" t="s">
        <v>412</v>
      </c>
      <c r="S3" s="61" t="s">
        <v>413</v>
      </c>
      <c r="U3" s="61" t="s">
        <v>383</v>
      </c>
      <c r="V3" s="61" t="s">
        <v>415</v>
      </c>
      <c r="W3" s="61" t="s">
        <v>416</v>
      </c>
      <c r="X3" s="61" t="s">
        <v>417</v>
      </c>
      <c r="Y3" s="61"/>
    </row>
    <row r="4" spans="1:25">
      <c r="G4" s="42"/>
      <c r="H4" s="51" t="s">
        <v>390</v>
      </c>
      <c r="I4" s="58" t="s">
        <v>392</v>
      </c>
      <c r="J4" s="58" t="s">
        <v>392</v>
      </c>
      <c r="K4" s="58" t="s">
        <v>392</v>
      </c>
      <c r="L4" s="58" t="s">
        <v>392</v>
      </c>
      <c r="M4" s="58" t="s">
        <v>392</v>
      </c>
      <c r="N4" s="58"/>
      <c r="O4" s="58" t="s">
        <v>411</v>
      </c>
      <c r="Q4" s="51" t="s">
        <v>390</v>
      </c>
      <c r="R4" s="58" t="s">
        <v>414</v>
      </c>
      <c r="S4" s="58" t="s">
        <v>414</v>
      </c>
      <c r="U4" s="51" t="s">
        <v>390</v>
      </c>
      <c r="V4" s="58" t="s">
        <v>391</v>
      </c>
      <c r="W4" s="58" t="s">
        <v>391</v>
      </c>
      <c r="X4" s="58" t="s">
        <v>391</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321</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225</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227</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228</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325</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229</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325</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297</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299</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2">
        <v>41912</v>
      </c>
      <c r="R74" s="71">
        <v>4479</v>
      </c>
      <c r="S74" s="71">
        <v>43628</v>
      </c>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1"/>
      <c r="R75" s="99"/>
      <c r="S75" s="99"/>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1"/>
      <c r="R76" s="99"/>
      <c r="S76" s="99"/>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1"/>
      <c r="R77" s="99"/>
      <c r="S77" s="99"/>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1"/>
      <c r="R78" s="99"/>
      <c r="S78" s="99"/>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41759</v>
      </c>
      <c r="V274" s="71">
        <v>21.52</v>
      </c>
      <c r="W274" s="71">
        <v>11</v>
      </c>
      <c r="X274" s="71">
        <v>19.25</v>
      </c>
    </row>
    <row r="275" spans="8:24">
      <c r="H275" s="51">
        <v>40802</v>
      </c>
      <c r="I275" s="71">
        <v>40.46</v>
      </c>
      <c r="J275" s="71">
        <v>19.78</v>
      </c>
      <c r="K275" s="71">
        <v>29.95</v>
      </c>
      <c r="L275" s="71">
        <v>2.5099999999999998</v>
      </c>
      <c r="M275" s="71">
        <v>3.39</v>
      </c>
      <c r="N275" s="71">
        <v>7.87</v>
      </c>
      <c r="O275" s="71">
        <v>1499</v>
      </c>
      <c r="Q275" s="51"/>
      <c r="R275" s="99"/>
      <c r="S275" s="99"/>
      <c r="U275" s="51">
        <v>41766</v>
      </c>
      <c r="V275" s="71">
        <v>21.89</v>
      </c>
      <c r="W275" s="71">
        <v>11.68</v>
      </c>
      <c r="X275" s="71">
        <v>19.5</v>
      </c>
    </row>
    <row r="276" spans="8:24">
      <c r="H276" s="51">
        <v>40809</v>
      </c>
      <c r="I276" s="71">
        <v>42.41</v>
      </c>
      <c r="J276" s="71">
        <v>19.63</v>
      </c>
      <c r="K276" s="71">
        <v>29.04</v>
      </c>
      <c r="L276" s="71">
        <v>2.58</v>
      </c>
      <c r="M276" s="71">
        <v>3.38</v>
      </c>
      <c r="N276" s="71">
        <v>7.61</v>
      </c>
      <c r="O276" s="71">
        <v>1512</v>
      </c>
      <c r="Q276" s="51"/>
      <c r="R276" s="99"/>
      <c r="S276" s="99"/>
      <c r="U276" s="51">
        <v>41773</v>
      </c>
      <c r="V276" s="71">
        <v>22.75</v>
      </c>
      <c r="W276" s="71">
        <v>12.87</v>
      </c>
      <c r="X276" s="71">
        <v>20.8</v>
      </c>
    </row>
    <row r="277" spans="8:24">
      <c r="H277" s="51">
        <v>40816</v>
      </c>
      <c r="I277" s="71">
        <v>40.840000000000003</v>
      </c>
      <c r="J277" s="71">
        <v>19.149999999999999</v>
      </c>
      <c r="K277" s="71">
        <v>29.79</v>
      </c>
      <c r="L277" s="71">
        <v>2.58</v>
      </c>
      <c r="M277" s="71">
        <v>3.36</v>
      </c>
      <c r="N277" s="71">
        <v>7.43</v>
      </c>
      <c r="O277" s="71">
        <v>1510</v>
      </c>
      <c r="Q277" s="51"/>
      <c r="R277" s="99"/>
      <c r="S277" s="99"/>
      <c r="U277" s="51">
        <v>41780</v>
      </c>
      <c r="V277" s="71">
        <v>23.51</v>
      </c>
      <c r="W277" s="71">
        <v>13.33</v>
      </c>
      <c r="X277" s="71">
        <v>21.47</v>
      </c>
    </row>
    <row r="278" spans="8:24">
      <c r="H278" s="51">
        <v>40823</v>
      </c>
      <c r="I278" s="71">
        <v>0</v>
      </c>
      <c r="J278" s="71">
        <v>0</v>
      </c>
      <c r="K278" s="71">
        <v>0</v>
      </c>
      <c r="L278" s="71">
        <v>0</v>
      </c>
      <c r="M278" s="71">
        <v>0</v>
      </c>
      <c r="N278" s="71">
        <v>0</v>
      </c>
      <c r="O278" s="71">
        <v>1512</v>
      </c>
      <c r="Q278" s="51"/>
      <c r="R278" s="99"/>
      <c r="S278" s="99"/>
      <c r="U278" s="51">
        <v>41787</v>
      </c>
      <c r="V278" s="71">
        <v>23.81</v>
      </c>
      <c r="W278" s="71">
        <v>13.29</v>
      </c>
      <c r="X278" s="71">
        <v>21.67</v>
      </c>
    </row>
    <row r="279" spans="8:24">
      <c r="H279" s="51">
        <v>40830</v>
      </c>
      <c r="I279" s="71">
        <v>37.64</v>
      </c>
      <c r="J279" s="71">
        <v>18.75</v>
      </c>
      <c r="K279" s="71">
        <v>29.24</v>
      </c>
      <c r="L279" s="71">
        <v>2.54</v>
      </c>
      <c r="M279" s="71">
        <v>3.31</v>
      </c>
      <c r="N279" s="71">
        <v>7.38</v>
      </c>
      <c r="O279" s="71">
        <v>1511</v>
      </c>
      <c r="Q279" s="51"/>
      <c r="R279" s="99"/>
      <c r="S279" s="99"/>
      <c r="U279" s="51">
        <v>41793</v>
      </c>
      <c r="V279" s="71">
        <v>23.85</v>
      </c>
      <c r="W279" s="71">
        <v>13.15</v>
      </c>
      <c r="X279" s="71">
        <v>21.71</v>
      </c>
    </row>
    <row r="280" spans="8:24">
      <c r="H280" s="51">
        <v>40837</v>
      </c>
      <c r="I280" s="71">
        <v>36.86</v>
      </c>
      <c r="J280" s="71">
        <v>17.87</v>
      </c>
      <c r="K280" s="71">
        <v>29.31</v>
      </c>
      <c r="L280" s="71">
        <v>2.5099999999999998</v>
      </c>
      <c r="M280" s="71">
        <v>3.26</v>
      </c>
      <c r="N280" s="71">
        <v>7.11</v>
      </c>
      <c r="O280" s="71">
        <v>1503</v>
      </c>
      <c r="Q280" s="51"/>
      <c r="R280" s="99"/>
      <c r="S280" s="99"/>
      <c r="U280" s="51">
        <v>41800</v>
      </c>
      <c r="V280" s="71">
        <v>23.86</v>
      </c>
      <c r="W280" s="71">
        <v>13.12</v>
      </c>
      <c r="X280" s="71">
        <v>21.74</v>
      </c>
    </row>
    <row r="281" spans="8:24">
      <c r="H281" s="51">
        <v>40844</v>
      </c>
      <c r="I281" s="71">
        <v>33.92</v>
      </c>
      <c r="J281" s="71">
        <v>17.489999999999998</v>
      </c>
      <c r="K281" s="71">
        <v>27.62</v>
      </c>
      <c r="L281" s="71">
        <v>2.4900000000000002</v>
      </c>
      <c r="M281" s="71">
        <v>3.27</v>
      </c>
      <c r="N281" s="71">
        <v>7.04</v>
      </c>
      <c r="O281" s="71">
        <v>1464</v>
      </c>
      <c r="Q281" s="51"/>
      <c r="R281" s="99"/>
      <c r="S281" s="99"/>
      <c r="U281" s="51">
        <v>41807</v>
      </c>
      <c r="V281" s="71">
        <v>23.82</v>
      </c>
      <c r="W281" s="71">
        <v>13.03</v>
      </c>
      <c r="X281" s="71">
        <v>21.69</v>
      </c>
    </row>
    <row r="282" spans="8:24">
      <c r="H282" s="51">
        <v>40851</v>
      </c>
      <c r="I282" s="71">
        <v>33.130000000000003</v>
      </c>
      <c r="J282" s="71">
        <v>16.93</v>
      </c>
      <c r="K282" s="71">
        <v>26.88</v>
      </c>
      <c r="L282" s="71">
        <v>2.4300000000000002</v>
      </c>
      <c r="M282" s="71">
        <v>3.28</v>
      </c>
      <c r="N282" s="71">
        <v>6.96</v>
      </c>
      <c r="O282" s="71">
        <v>1456</v>
      </c>
      <c r="Q282" s="51"/>
      <c r="R282" s="99"/>
      <c r="S282" s="99"/>
      <c r="U282" s="51">
        <v>41814</v>
      </c>
      <c r="V282" s="71">
        <v>23.63</v>
      </c>
      <c r="W282" s="71">
        <v>12.94</v>
      </c>
      <c r="X282" s="71">
        <v>21.6</v>
      </c>
    </row>
    <row r="283" spans="8:24">
      <c r="H283" s="51">
        <v>40858</v>
      </c>
      <c r="I283" s="71">
        <v>29.85</v>
      </c>
      <c r="J283" s="71">
        <v>16.8</v>
      </c>
      <c r="K283" s="71">
        <v>26.8</v>
      </c>
      <c r="L283" s="71">
        <v>2.38</v>
      </c>
      <c r="M283" s="71">
        <v>3.22</v>
      </c>
      <c r="N283" s="71">
        <v>7.05</v>
      </c>
      <c r="O283" s="71">
        <v>1436</v>
      </c>
      <c r="Q283" s="51"/>
      <c r="R283" s="99"/>
      <c r="S283" s="99"/>
      <c r="U283" s="51">
        <v>41822</v>
      </c>
      <c r="V283" s="71">
        <v>23.51</v>
      </c>
      <c r="W283" s="71">
        <v>12.87</v>
      </c>
      <c r="X283" s="71">
        <v>21.55</v>
      </c>
    </row>
    <row r="284" spans="8:24">
      <c r="H284" s="51">
        <v>40865</v>
      </c>
      <c r="I284" s="71">
        <v>30.5</v>
      </c>
      <c r="J284" s="71">
        <v>16.63</v>
      </c>
      <c r="K284" s="71">
        <v>26.32</v>
      </c>
      <c r="L284" s="71">
        <v>2.4300000000000002</v>
      </c>
      <c r="M284" s="71">
        <v>3.21</v>
      </c>
      <c r="N284" s="71">
        <v>6.83</v>
      </c>
      <c r="O284" s="71">
        <v>1405</v>
      </c>
      <c r="Q284" s="51"/>
      <c r="R284" s="99"/>
      <c r="S284" s="99"/>
      <c r="U284" s="51">
        <v>41829</v>
      </c>
      <c r="V284" s="71">
        <v>23.35</v>
      </c>
      <c r="W284" s="71">
        <v>12.93</v>
      </c>
      <c r="X284" s="71">
        <v>21.56</v>
      </c>
    </row>
    <row r="285" spans="8:24">
      <c r="H285" s="51">
        <v>40872</v>
      </c>
      <c r="I285" s="71">
        <v>29.61</v>
      </c>
      <c r="J285" s="71">
        <v>16.559999999999999</v>
      </c>
      <c r="K285" s="71">
        <v>26.1</v>
      </c>
      <c r="L285" s="71">
        <v>2.4</v>
      </c>
      <c r="M285" s="71">
        <v>3.17</v>
      </c>
      <c r="N285" s="71">
        <v>6.89</v>
      </c>
      <c r="O285" s="71">
        <v>1385</v>
      </c>
      <c r="Q285" s="51"/>
      <c r="R285" s="99"/>
      <c r="S285" s="99"/>
      <c r="U285" s="51">
        <v>41836</v>
      </c>
      <c r="V285" s="71">
        <v>23.51</v>
      </c>
      <c r="W285" s="71">
        <v>13.41</v>
      </c>
      <c r="X285" s="71">
        <v>21.9</v>
      </c>
    </row>
    <row r="286" spans="8:24">
      <c r="H286" s="51">
        <v>40879</v>
      </c>
      <c r="I286" s="71">
        <v>28.49</v>
      </c>
      <c r="J286" s="71">
        <v>16.420000000000002</v>
      </c>
      <c r="K286" s="71">
        <v>25.78</v>
      </c>
      <c r="L286" s="71">
        <v>2.37</v>
      </c>
      <c r="M286" s="71">
        <v>3.13</v>
      </c>
      <c r="N286" s="71">
        <v>6.92</v>
      </c>
      <c r="O286" s="71">
        <v>1367</v>
      </c>
      <c r="Q286" s="51"/>
      <c r="R286" s="99"/>
      <c r="S286" s="99"/>
      <c r="U286" s="51">
        <v>41843</v>
      </c>
      <c r="V286" s="71">
        <v>23.64</v>
      </c>
      <c r="W286" s="71">
        <v>13.63</v>
      </c>
      <c r="X286" s="71">
        <v>22.13</v>
      </c>
    </row>
    <row r="287" spans="8:24">
      <c r="H287" s="51">
        <v>40886</v>
      </c>
      <c r="I287" s="71">
        <v>28.12</v>
      </c>
      <c r="J287" s="71">
        <v>16.579999999999998</v>
      </c>
      <c r="K287" s="71">
        <v>25.77</v>
      </c>
      <c r="L287" s="71">
        <v>2.36</v>
      </c>
      <c r="M287" s="71">
        <v>3.09</v>
      </c>
      <c r="N287" s="71">
        <v>7.03</v>
      </c>
      <c r="O287" s="71">
        <v>1380</v>
      </c>
      <c r="Q287" s="51"/>
      <c r="R287" s="99"/>
      <c r="S287" s="99"/>
      <c r="U287" s="51">
        <v>41850</v>
      </c>
      <c r="V287" s="71">
        <v>23.75</v>
      </c>
      <c r="W287" s="71">
        <v>13.85</v>
      </c>
      <c r="X287" s="71">
        <v>22.4</v>
      </c>
    </row>
    <row r="288" spans="8:24">
      <c r="H288" s="51">
        <v>40893</v>
      </c>
      <c r="I288" s="71">
        <v>28.69</v>
      </c>
      <c r="J288" s="71">
        <v>16.920000000000002</v>
      </c>
      <c r="K288" s="71">
        <v>26.17</v>
      </c>
      <c r="L288" s="71">
        <v>2.36</v>
      </c>
      <c r="M288" s="71">
        <v>3.12</v>
      </c>
      <c r="N288" s="71">
        <v>7.18</v>
      </c>
      <c r="O288" s="71">
        <v>1363</v>
      </c>
      <c r="Q288" s="51"/>
      <c r="R288" s="99"/>
      <c r="S288" s="99"/>
      <c r="U288" s="51">
        <v>41857</v>
      </c>
      <c r="V288" s="71">
        <v>23.94</v>
      </c>
      <c r="W288" s="71">
        <v>14.13</v>
      </c>
      <c r="X288" s="71">
        <v>22.69</v>
      </c>
    </row>
    <row r="289" spans="8:24">
      <c r="H289" s="51">
        <v>40900</v>
      </c>
      <c r="I289" s="71">
        <v>28.95</v>
      </c>
      <c r="J289" s="71">
        <v>17.14</v>
      </c>
      <c r="K289" s="71">
        <v>25.99</v>
      </c>
      <c r="L289" s="71">
        <v>2.33</v>
      </c>
      <c r="M289" s="71">
        <v>3.08</v>
      </c>
      <c r="N289" s="71">
        <v>7.34</v>
      </c>
      <c r="O289" s="71">
        <v>1371</v>
      </c>
      <c r="Q289" s="51"/>
      <c r="R289" s="99"/>
      <c r="S289" s="99"/>
      <c r="U289" s="51">
        <v>41864</v>
      </c>
      <c r="V289" s="71">
        <v>24.12</v>
      </c>
      <c r="W289" s="71">
        <v>14.43</v>
      </c>
      <c r="X289" s="71">
        <v>23.04</v>
      </c>
    </row>
    <row r="290" spans="8:24">
      <c r="H290" s="51">
        <v>40907</v>
      </c>
      <c r="I290" s="71">
        <v>28.92</v>
      </c>
      <c r="J290" s="71">
        <v>17.25</v>
      </c>
      <c r="K290" s="71">
        <v>26.58</v>
      </c>
      <c r="L290" s="71">
        <v>2.33</v>
      </c>
      <c r="M290" s="71">
        <v>3.07</v>
      </c>
      <c r="N290" s="71">
        <v>7.39</v>
      </c>
      <c r="O290" s="71">
        <v>1367</v>
      </c>
      <c r="Q290" s="51"/>
      <c r="R290" s="99"/>
      <c r="S290" s="99"/>
      <c r="U290" s="51">
        <v>41871</v>
      </c>
      <c r="V290" s="71">
        <v>24.44</v>
      </c>
      <c r="W290" s="71">
        <v>14.75</v>
      </c>
      <c r="X290" s="71">
        <v>23.43</v>
      </c>
    </row>
    <row r="291" spans="8:24">
      <c r="H291" s="51">
        <v>40914</v>
      </c>
      <c r="I291" s="71">
        <v>28.86</v>
      </c>
      <c r="J291" s="71">
        <v>17.420000000000002</v>
      </c>
      <c r="K291" s="71">
        <v>26.32</v>
      </c>
      <c r="L291" s="71">
        <v>2.33</v>
      </c>
      <c r="M291" s="71">
        <v>3.11</v>
      </c>
      <c r="N291" s="71">
        <v>7.48</v>
      </c>
      <c r="O291" s="71">
        <v>1377</v>
      </c>
      <c r="Q291" s="51"/>
      <c r="R291" s="99"/>
      <c r="S291" s="99"/>
      <c r="U291" s="139">
        <v>41878</v>
      </c>
      <c r="V291" s="71">
        <v>24.66</v>
      </c>
      <c r="W291" s="71">
        <v>14.94</v>
      </c>
      <c r="X291" s="71">
        <v>23.74</v>
      </c>
    </row>
    <row r="292" spans="8:24">
      <c r="H292" s="51">
        <v>40921</v>
      </c>
      <c r="I292" s="71">
        <v>29.77</v>
      </c>
      <c r="J292" s="71">
        <v>17.55</v>
      </c>
      <c r="K292" s="71">
        <v>26.46</v>
      </c>
      <c r="L292" s="71">
        <v>2.34</v>
      </c>
      <c r="M292" s="71">
        <v>3.12</v>
      </c>
      <c r="N292" s="71">
        <v>7.5</v>
      </c>
      <c r="O292" s="71">
        <v>1378</v>
      </c>
      <c r="Q292" s="51"/>
      <c r="R292" s="99"/>
      <c r="S292" s="99"/>
      <c r="U292" s="139">
        <v>41885</v>
      </c>
      <c r="V292" s="71">
        <v>24.72</v>
      </c>
      <c r="W292" s="71">
        <v>14.98</v>
      </c>
      <c r="X292" s="71">
        <v>23.9</v>
      </c>
    </row>
    <row r="293" spans="8:24">
      <c r="H293" s="51">
        <v>40928</v>
      </c>
      <c r="I293" s="71">
        <v>30.58</v>
      </c>
      <c r="J293" s="71">
        <v>17.559999999999999</v>
      </c>
      <c r="K293" s="71">
        <v>26.4</v>
      </c>
      <c r="L293" s="71">
        <v>2.34</v>
      </c>
      <c r="M293" s="71">
        <v>3.11</v>
      </c>
      <c r="N293" s="71">
        <v>7.52</v>
      </c>
      <c r="O293" s="71">
        <v>1367</v>
      </c>
      <c r="Q293" s="51"/>
      <c r="R293" s="99"/>
      <c r="S293" s="99"/>
      <c r="U293" s="139">
        <v>41892</v>
      </c>
      <c r="V293" s="71">
        <v>24.68</v>
      </c>
      <c r="W293" s="71">
        <v>14.94</v>
      </c>
      <c r="X293" s="71">
        <v>23.95</v>
      </c>
    </row>
    <row r="294" spans="8:24">
      <c r="H294" s="51">
        <v>40942</v>
      </c>
      <c r="I294" s="71">
        <v>29.48</v>
      </c>
      <c r="J294" s="71">
        <v>17.48</v>
      </c>
      <c r="K294" s="71">
        <v>26.6</v>
      </c>
      <c r="L294" s="71">
        <v>2.34</v>
      </c>
      <c r="M294" s="71">
        <v>3.15</v>
      </c>
      <c r="N294" s="71">
        <v>7.48</v>
      </c>
      <c r="O294" s="71">
        <v>1354</v>
      </c>
      <c r="Q294" s="51"/>
      <c r="R294" s="99"/>
      <c r="S294" s="99"/>
      <c r="U294" s="139">
        <v>41899</v>
      </c>
      <c r="V294" s="71">
        <v>24.5</v>
      </c>
      <c r="W294" s="71">
        <v>14.87</v>
      </c>
      <c r="X294" s="71">
        <v>23.9</v>
      </c>
    </row>
    <row r="295" spans="8:24">
      <c r="H295" s="51">
        <v>40949</v>
      </c>
      <c r="I295" s="71">
        <v>30.34</v>
      </c>
      <c r="J295" s="71">
        <v>16.97</v>
      </c>
      <c r="K295" s="71">
        <v>26.06</v>
      </c>
      <c r="L295" s="71">
        <v>2.35</v>
      </c>
      <c r="M295" s="71">
        <v>3.17</v>
      </c>
      <c r="N295" s="71">
        <v>7.23</v>
      </c>
      <c r="O295" s="71">
        <v>1344</v>
      </c>
      <c r="Q295" s="51"/>
      <c r="R295" s="99"/>
      <c r="S295" s="99"/>
      <c r="U295" s="139">
        <v>41906</v>
      </c>
      <c r="V295" s="71">
        <v>24.23</v>
      </c>
      <c r="W295" s="71">
        <v>14.73</v>
      </c>
      <c r="X295" s="71">
        <v>23.83</v>
      </c>
    </row>
    <row r="296" spans="8:24">
      <c r="H296" s="51">
        <v>40956</v>
      </c>
      <c r="I296" s="71">
        <v>34.71</v>
      </c>
      <c r="J296" s="71">
        <v>16.52</v>
      </c>
      <c r="K296" s="71">
        <v>26.31</v>
      </c>
      <c r="L296" s="71">
        <v>2.36</v>
      </c>
      <c r="M296" s="71">
        <v>3.19</v>
      </c>
      <c r="N296" s="71">
        <v>7.01</v>
      </c>
      <c r="O296" s="71">
        <v>1341</v>
      </c>
      <c r="Q296" s="51"/>
      <c r="R296" s="99"/>
      <c r="S296" s="99"/>
      <c r="U296" s="139">
        <v>41913</v>
      </c>
      <c r="V296" s="71">
        <v>23.96</v>
      </c>
      <c r="W296" s="71">
        <v>14.62</v>
      </c>
      <c r="X296" s="71">
        <v>23.87</v>
      </c>
    </row>
    <row r="297" spans="8:24">
      <c r="H297" s="51">
        <v>40963</v>
      </c>
      <c r="I297" s="71">
        <v>36.479999999999997</v>
      </c>
      <c r="J297" s="71">
        <v>16.079999999999998</v>
      </c>
      <c r="K297" s="71">
        <v>25.39</v>
      </c>
      <c r="L297" s="71">
        <v>2.36</v>
      </c>
      <c r="M297" s="71">
        <v>3.21</v>
      </c>
      <c r="N297" s="71">
        <v>6.82</v>
      </c>
      <c r="O297" s="71">
        <v>1342</v>
      </c>
      <c r="Q297" s="51"/>
      <c r="R297" s="99"/>
      <c r="S297" s="99"/>
      <c r="U297" s="139">
        <v>41920</v>
      </c>
      <c r="V297" s="71">
        <v>23.63</v>
      </c>
      <c r="W297" s="71">
        <v>14.54</v>
      </c>
      <c r="X297" s="71">
        <v>23.75</v>
      </c>
    </row>
    <row r="298" spans="8:24">
      <c r="H298" s="51">
        <v>40970</v>
      </c>
      <c r="I298" s="71">
        <v>36.19</v>
      </c>
      <c r="J298" s="71">
        <v>15.8</v>
      </c>
      <c r="K298" s="71">
        <v>25.04</v>
      </c>
      <c r="L298" s="71">
        <v>2.37</v>
      </c>
      <c r="M298" s="71">
        <v>3.24</v>
      </c>
      <c r="N298" s="71">
        <v>6.66</v>
      </c>
      <c r="O298" s="71">
        <v>1342</v>
      </c>
      <c r="Q298" s="51"/>
      <c r="R298" s="99"/>
      <c r="S298" s="99"/>
      <c r="U298" s="139">
        <v>41927</v>
      </c>
      <c r="V298" s="71">
        <v>23.26</v>
      </c>
      <c r="W298" s="71">
        <v>14.43</v>
      </c>
      <c r="X298" s="71">
        <v>23.62</v>
      </c>
    </row>
    <row r="299" spans="8:24">
      <c r="H299" s="51">
        <v>40977</v>
      </c>
      <c r="I299" s="71">
        <v>36.380000000000003</v>
      </c>
      <c r="J299" s="71">
        <v>15.59</v>
      </c>
      <c r="K299" s="71">
        <v>24.93</v>
      </c>
      <c r="L299" s="71">
        <v>2.37</v>
      </c>
      <c r="M299" s="71">
        <v>3.26</v>
      </c>
      <c r="N299" s="71">
        <v>6.57</v>
      </c>
      <c r="O299" s="71">
        <v>1342</v>
      </c>
      <c r="Q299" s="51"/>
      <c r="R299" s="99"/>
      <c r="S299" s="99"/>
      <c r="U299" s="139">
        <v>41934</v>
      </c>
      <c r="V299" s="71">
        <v>22.87</v>
      </c>
      <c r="W299" s="71">
        <v>14.34</v>
      </c>
      <c r="X299" s="71">
        <v>23.47</v>
      </c>
    </row>
    <row r="300" spans="8:24">
      <c r="H300" s="51">
        <v>40984</v>
      </c>
      <c r="I300" s="71">
        <v>37.5</v>
      </c>
      <c r="J300" s="71">
        <v>15.46</v>
      </c>
      <c r="K300" s="71">
        <v>24.56</v>
      </c>
      <c r="L300" s="71">
        <v>2.39</v>
      </c>
      <c r="M300" s="71">
        <v>3.3</v>
      </c>
      <c r="N300" s="71">
        <v>6.46</v>
      </c>
      <c r="O300" s="71">
        <v>1350</v>
      </c>
      <c r="Q300" s="51"/>
      <c r="R300" s="99"/>
      <c r="S300" s="99"/>
      <c r="U300" s="139">
        <v>41941</v>
      </c>
      <c r="V300" s="71">
        <v>22.29</v>
      </c>
      <c r="W300" s="71">
        <v>14.17</v>
      </c>
      <c r="X300" s="71">
        <v>23.3</v>
      </c>
    </row>
    <row r="301" spans="8:24">
      <c r="H301" s="51">
        <v>40991</v>
      </c>
      <c r="I301" s="71">
        <v>37.380000000000003</v>
      </c>
      <c r="J301" s="71">
        <v>15.2</v>
      </c>
      <c r="K301" s="71">
        <v>24.45</v>
      </c>
      <c r="L301" s="71">
        <v>2.39</v>
      </c>
      <c r="M301" s="71">
        <v>3.31</v>
      </c>
      <c r="N301" s="71">
        <v>6.36</v>
      </c>
      <c r="O301" s="71">
        <v>1347</v>
      </c>
      <c r="Q301" s="51"/>
      <c r="R301" s="99"/>
      <c r="S301" s="99"/>
      <c r="V301" s="71"/>
      <c r="W301" s="71"/>
      <c r="X301" s="71"/>
    </row>
    <row r="302" spans="8:24">
      <c r="H302" s="51">
        <v>40998</v>
      </c>
      <c r="I302" s="71">
        <v>36.86</v>
      </c>
      <c r="J302" s="71">
        <v>14.77</v>
      </c>
      <c r="K302" s="71">
        <v>23.6</v>
      </c>
      <c r="L302" s="71">
        <v>2.41</v>
      </c>
      <c r="M302" s="71">
        <v>3.35</v>
      </c>
      <c r="N302" s="71">
        <v>6.12</v>
      </c>
      <c r="O302" s="71">
        <v>1345</v>
      </c>
      <c r="Q302" s="51"/>
      <c r="R302" s="99"/>
      <c r="S302" s="99"/>
      <c r="V302" s="71"/>
      <c r="W302" s="71"/>
      <c r="X302" s="71"/>
    </row>
    <row r="303" spans="8:24">
      <c r="H303" s="51">
        <v>41005</v>
      </c>
      <c r="I303" s="71">
        <v>34.950000000000003</v>
      </c>
      <c r="J303" s="71">
        <v>14.32</v>
      </c>
      <c r="K303" s="71">
        <v>22.92</v>
      </c>
      <c r="L303" s="71">
        <v>2.44</v>
      </c>
      <c r="M303" s="71">
        <v>3.45</v>
      </c>
      <c r="N303" s="71">
        <v>5.86</v>
      </c>
      <c r="O303" s="71">
        <v>1340</v>
      </c>
      <c r="Q303" s="51"/>
      <c r="R303" s="99"/>
      <c r="S303" s="99"/>
      <c r="V303" s="71"/>
      <c r="W303" s="71"/>
      <c r="X303" s="71"/>
    </row>
    <row r="304" spans="8:24">
      <c r="H304" s="51">
        <v>41012</v>
      </c>
      <c r="I304" s="71">
        <v>34.31</v>
      </c>
      <c r="J304" s="71">
        <v>14.25</v>
      </c>
      <c r="K304" s="71">
        <v>23.32</v>
      </c>
      <c r="L304" s="71">
        <v>2.4500000000000002</v>
      </c>
      <c r="M304" s="71">
        <v>3.5</v>
      </c>
      <c r="N304" s="71">
        <v>5.82</v>
      </c>
      <c r="O304" s="71">
        <v>1330</v>
      </c>
      <c r="Q304" s="51"/>
      <c r="R304" s="99"/>
      <c r="S304" s="99"/>
      <c r="V304" s="71"/>
      <c r="W304" s="71"/>
      <c r="X304" s="71"/>
    </row>
    <row r="305" spans="8:24">
      <c r="H305" s="51">
        <v>41019</v>
      </c>
      <c r="I305" s="71">
        <v>33.53</v>
      </c>
      <c r="J305" s="71">
        <v>14.23</v>
      </c>
      <c r="K305" s="71">
        <v>23.18</v>
      </c>
      <c r="L305" s="71">
        <v>2.48</v>
      </c>
      <c r="M305" s="71">
        <v>3.55</v>
      </c>
      <c r="N305" s="71">
        <v>5.75</v>
      </c>
      <c r="O305" s="71">
        <v>1328</v>
      </c>
      <c r="Q305" s="51"/>
      <c r="R305" s="99"/>
      <c r="S305" s="99"/>
      <c r="V305" s="71"/>
      <c r="W305" s="71"/>
      <c r="X305" s="71"/>
    </row>
    <row r="306" spans="8:24">
      <c r="H306" s="51">
        <v>41026</v>
      </c>
      <c r="I306" s="71">
        <v>32.909999999999997</v>
      </c>
      <c r="J306" s="71">
        <v>14.41</v>
      </c>
      <c r="K306" s="71">
        <v>23.11</v>
      </c>
      <c r="L306" s="71">
        <v>2.48</v>
      </c>
      <c r="M306" s="71">
        <v>3.58</v>
      </c>
      <c r="N306" s="71">
        <v>5.82</v>
      </c>
      <c r="O306" s="71">
        <v>1322</v>
      </c>
      <c r="Q306" s="51"/>
      <c r="R306" s="99"/>
      <c r="S306" s="99"/>
      <c r="V306" s="71"/>
      <c r="W306" s="71"/>
      <c r="X306" s="71"/>
    </row>
    <row r="307" spans="8:24">
      <c r="H307" s="51">
        <v>41033</v>
      </c>
      <c r="I307" s="71">
        <v>32.79</v>
      </c>
      <c r="J307" s="71">
        <v>14.39</v>
      </c>
      <c r="K307" s="71">
        <v>23.02</v>
      </c>
      <c r="L307" s="71">
        <v>2.4900000000000002</v>
      </c>
      <c r="M307" s="71">
        <v>3.61</v>
      </c>
      <c r="N307" s="71">
        <v>5.78</v>
      </c>
      <c r="O307" s="71">
        <v>1319</v>
      </c>
      <c r="Q307" s="51"/>
      <c r="R307" s="99"/>
      <c r="S307" s="99"/>
      <c r="V307" s="71"/>
      <c r="W307" s="71"/>
      <c r="X307" s="71"/>
    </row>
    <row r="308" spans="8:24">
      <c r="H308" s="51">
        <v>41040</v>
      </c>
      <c r="I308" s="71">
        <v>33.33</v>
      </c>
      <c r="J308" s="71">
        <v>14.16</v>
      </c>
      <c r="K308" s="71">
        <v>22.59</v>
      </c>
      <c r="L308" s="71">
        <v>2.4900000000000002</v>
      </c>
      <c r="M308" s="71">
        <v>3.56</v>
      </c>
      <c r="N308" s="71">
        <v>5.68</v>
      </c>
      <c r="O308" s="71">
        <v>1330</v>
      </c>
      <c r="Q308" s="51"/>
      <c r="R308" s="99"/>
      <c r="S308" s="99"/>
      <c r="V308" s="71"/>
      <c r="W308" s="71"/>
      <c r="X308" s="71"/>
    </row>
    <row r="309" spans="8:24">
      <c r="H309" s="51">
        <v>41047</v>
      </c>
      <c r="I309" s="71">
        <v>33.44</v>
      </c>
      <c r="J309" s="71">
        <v>14</v>
      </c>
      <c r="K309" s="71">
        <v>22.19</v>
      </c>
      <c r="L309" s="71">
        <v>2.4900000000000002</v>
      </c>
      <c r="M309" s="71">
        <v>3.56</v>
      </c>
      <c r="N309" s="71">
        <v>5.62</v>
      </c>
      <c r="O309" s="71">
        <v>1327</v>
      </c>
      <c r="Q309" s="51"/>
      <c r="R309" s="99"/>
      <c r="S309" s="99"/>
      <c r="V309" s="71"/>
      <c r="W309" s="71"/>
      <c r="X309" s="71"/>
    </row>
    <row r="310" spans="8:24">
      <c r="H310" s="51">
        <v>41054</v>
      </c>
      <c r="I310" s="71">
        <v>32.43</v>
      </c>
      <c r="J310" s="71">
        <v>13.8</v>
      </c>
      <c r="K310" s="71">
        <v>21.92</v>
      </c>
      <c r="L310" s="71">
        <v>2.5</v>
      </c>
      <c r="M310" s="71">
        <v>3.5</v>
      </c>
      <c r="N310" s="71">
        <v>5.52</v>
      </c>
      <c r="O310" s="71">
        <v>1306</v>
      </c>
      <c r="Q310" s="51"/>
      <c r="R310" s="99"/>
      <c r="S310" s="99"/>
      <c r="V310" s="71"/>
      <c r="W310" s="71"/>
      <c r="X310" s="71"/>
    </row>
    <row r="311" spans="8:24">
      <c r="H311" s="51">
        <v>41061</v>
      </c>
      <c r="I311" s="71">
        <v>31.69</v>
      </c>
      <c r="J311" s="71">
        <v>13.66</v>
      </c>
      <c r="K311" s="71">
        <v>21.51</v>
      </c>
      <c r="L311" s="71">
        <v>2.5</v>
      </c>
      <c r="M311" s="71">
        <v>3.47</v>
      </c>
      <c r="N311" s="71">
        <v>5.47</v>
      </c>
      <c r="O311" s="71">
        <v>1292</v>
      </c>
      <c r="Q311" s="51"/>
      <c r="R311" s="99"/>
      <c r="S311" s="99"/>
      <c r="V311" s="71"/>
      <c r="W311" s="71"/>
      <c r="X311" s="71"/>
    </row>
    <row r="312" spans="8:24">
      <c r="H312" s="51">
        <v>41068</v>
      </c>
      <c r="I312" s="71">
        <v>32.14</v>
      </c>
      <c r="J312" s="71">
        <v>13.81</v>
      </c>
      <c r="K312" s="71">
        <v>21.76</v>
      </c>
      <c r="L312" s="71">
        <v>2.5099999999999998</v>
      </c>
      <c r="M312" s="71">
        <v>3.45</v>
      </c>
      <c r="N312" s="71">
        <v>5.5</v>
      </c>
      <c r="O312" s="71">
        <v>1305</v>
      </c>
      <c r="Q312" s="51"/>
      <c r="R312" s="99"/>
      <c r="S312" s="99"/>
      <c r="V312" s="71"/>
      <c r="W312" s="71"/>
      <c r="X312" s="71"/>
    </row>
    <row r="313" spans="8:24">
      <c r="H313" s="51">
        <v>41075</v>
      </c>
      <c r="I313" s="71">
        <v>32.43</v>
      </c>
      <c r="J313" s="71">
        <v>14.02</v>
      </c>
      <c r="K313" s="71">
        <v>21.94</v>
      </c>
      <c r="L313" s="71">
        <v>2.5099999999999998</v>
      </c>
      <c r="M313" s="71">
        <v>3.47</v>
      </c>
      <c r="N313" s="71">
        <v>5.6</v>
      </c>
      <c r="O313" s="71">
        <v>1298</v>
      </c>
      <c r="Q313" s="51"/>
      <c r="R313" s="99"/>
      <c r="S313" s="99"/>
      <c r="V313" s="71"/>
      <c r="W313" s="71"/>
      <c r="X313" s="71"/>
    </row>
    <row r="314" spans="8:24">
      <c r="H314" s="51">
        <v>41081</v>
      </c>
      <c r="I314" s="71">
        <v>31.7</v>
      </c>
      <c r="J314" s="71">
        <v>14.23</v>
      </c>
      <c r="K314" s="71">
        <v>21.61</v>
      </c>
      <c r="L314" s="71">
        <v>2.5</v>
      </c>
      <c r="M314" s="71">
        <v>3.48</v>
      </c>
      <c r="N314" s="71">
        <v>5.68</v>
      </c>
      <c r="O314" s="71">
        <v>0</v>
      </c>
      <c r="Q314" s="51"/>
      <c r="R314" s="99"/>
      <c r="S314" s="99"/>
      <c r="V314" s="71"/>
      <c r="W314" s="71"/>
      <c r="X314" s="71"/>
    </row>
    <row r="315" spans="8:24">
      <c r="H315" s="51">
        <v>41082</v>
      </c>
      <c r="I315" s="71">
        <v>0</v>
      </c>
      <c r="J315" s="71">
        <v>0</v>
      </c>
      <c r="K315" s="71">
        <v>0</v>
      </c>
      <c r="L315" s="71">
        <v>0</v>
      </c>
      <c r="M315" s="71">
        <v>0</v>
      </c>
      <c r="N315" s="71">
        <v>0</v>
      </c>
      <c r="O315" s="71">
        <v>1289</v>
      </c>
      <c r="Q315" s="51"/>
      <c r="R315" s="99"/>
      <c r="S315" s="99"/>
      <c r="V315" s="71"/>
      <c r="W315" s="71"/>
      <c r="X315" s="71"/>
    </row>
    <row r="316" spans="8:24">
      <c r="H316" s="51">
        <v>41089</v>
      </c>
      <c r="I316" s="71">
        <v>33.020000000000003</v>
      </c>
      <c r="J316" s="71">
        <v>14.11</v>
      </c>
      <c r="K316" s="71">
        <v>21.66</v>
      </c>
      <c r="L316" s="71">
        <v>2.5099999999999998</v>
      </c>
      <c r="M316" s="71">
        <v>3.56</v>
      </c>
      <c r="N316" s="71">
        <v>5.61</v>
      </c>
      <c r="O316" s="71">
        <v>1290</v>
      </c>
      <c r="Q316" s="51"/>
      <c r="R316" s="99"/>
      <c r="S316" s="99"/>
      <c r="V316" s="71"/>
      <c r="W316" s="71"/>
      <c r="X316" s="71"/>
    </row>
    <row r="317" spans="8:24">
      <c r="H317" s="51">
        <v>41096</v>
      </c>
      <c r="I317" s="71">
        <v>32.840000000000003</v>
      </c>
      <c r="J317" s="71">
        <v>14.07</v>
      </c>
      <c r="K317" s="71">
        <v>21.61</v>
      </c>
      <c r="L317" s="71">
        <v>2.52</v>
      </c>
      <c r="M317" s="71">
        <v>3.61</v>
      </c>
      <c r="N317" s="71">
        <v>5.58</v>
      </c>
      <c r="O317" s="71">
        <v>1288</v>
      </c>
      <c r="Q317" s="51"/>
      <c r="R317" s="99"/>
      <c r="S317" s="99"/>
      <c r="V317" s="71"/>
      <c r="W317" s="71"/>
      <c r="X317" s="71"/>
    </row>
    <row r="318" spans="8:24">
      <c r="H318" s="51">
        <v>41103</v>
      </c>
      <c r="I318" s="71">
        <v>32.380000000000003</v>
      </c>
      <c r="J318" s="71">
        <v>14.03</v>
      </c>
      <c r="K318" s="71">
        <v>21.67</v>
      </c>
      <c r="L318" s="71">
        <v>2.5299999999999998</v>
      </c>
      <c r="M318" s="71">
        <v>3.75</v>
      </c>
      <c r="N318" s="71">
        <v>5.55</v>
      </c>
      <c r="O318" s="71">
        <v>1292</v>
      </c>
      <c r="Q318" s="51"/>
      <c r="R318" s="99"/>
      <c r="S318" s="99"/>
      <c r="V318" s="71"/>
      <c r="W318" s="71"/>
      <c r="X318" s="71"/>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v>41908</v>
      </c>
      <c r="I434" s="96">
        <v>24.7</v>
      </c>
      <c r="J434" s="96">
        <v>14.52</v>
      </c>
      <c r="K434" s="96">
        <v>22.73</v>
      </c>
      <c r="L434" s="96">
        <v>2.71</v>
      </c>
      <c r="M434" s="96">
        <v>3.71</v>
      </c>
      <c r="N434" s="71">
        <v>5.36</v>
      </c>
      <c r="O434" s="71">
        <v>1231</v>
      </c>
      <c r="Q434" s="51"/>
      <c r="R434" s="99"/>
      <c r="S434" s="99"/>
      <c r="V434" s="71"/>
      <c r="W434" s="71"/>
      <c r="X434" s="71"/>
    </row>
    <row r="435" spans="8:24">
      <c r="H435" s="51">
        <v>41915</v>
      </c>
      <c r="I435" s="96">
        <v>24.44</v>
      </c>
      <c r="J435" s="96">
        <v>14.35</v>
      </c>
      <c r="K435" s="96">
        <v>22.38</v>
      </c>
      <c r="L435" s="96">
        <v>2.71</v>
      </c>
      <c r="M435" s="96">
        <v>3.69</v>
      </c>
      <c r="N435" s="71">
        <v>5.31</v>
      </c>
      <c r="O435" s="71">
        <v>1222</v>
      </c>
      <c r="Q435" s="51"/>
      <c r="R435" s="99"/>
      <c r="S435" s="99"/>
      <c r="V435" s="71"/>
      <c r="W435" s="71"/>
      <c r="X435" s="71"/>
    </row>
    <row r="436" spans="8:24">
      <c r="H436" s="51">
        <v>41922</v>
      </c>
      <c r="I436" s="96">
        <v>24.39</v>
      </c>
      <c r="J436" s="96">
        <v>14.33</v>
      </c>
      <c r="K436" s="96">
        <v>22</v>
      </c>
      <c r="L436" s="96">
        <v>2.61</v>
      </c>
      <c r="M436" s="96">
        <v>3.69</v>
      </c>
      <c r="N436" s="71">
        <v>5.49</v>
      </c>
      <c r="O436" s="71">
        <v>1213</v>
      </c>
      <c r="Q436" s="51"/>
      <c r="R436" s="99"/>
      <c r="S436" s="99"/>
      <c r="V436" s="71"/>
      <c r="W436" s="71"/>
      <c r="X436" s="71"/>
    </row>
    <row r="437" spans="8:24">
      <c r="H437" s="51">
        <v>41929</v>
      </c>
      <c r="I437" s="96">
        <v>23.59</v>
      </c>
      <c r="J437" s="96">
        <v>14.25</v>
      </c>
      <c r="K437" s="96">
        <v>22.18</v>
      </c>
      <c r="L437" s="96">
        <v>2.57</v>
      </c>
      <c r="M437" s="96">
        <v>3.64</v>
      </c>
      <c r="N437" s="71">
        <v>5.56</v>
      </c>
      <c r="O437" s="71">
        <v>1205</v>
      </c>
      <c r="Q437" s="51"/>
      <c r="R437" s="99"/>
      <c r="S437" s="99"/>
      <c r="V437" s="71"/>
      <c r="W437" s="71"/>
      <c r="X437" s="71"/>
    </row>
    <row r="438" spans="8:24">
      <c r="H438" s="51">
        <v>41936</v>
      </c>
      <c r="I438" s="96">
        <v>22.7</v>
      </c>
      <c r="J438" s="96">
        <v>14.07</v>
      </c>
      <c r="K438" s="96">
        <v>21.9</v>
      </c>
      <c r="L438" s="96">
        <v>2.5099999999999998</v>
      </c>
      <c r="M438" s="96">
        <v>3.68</v>
      </c>
      <c r="N438" s="71">
        <v>5.62</v>
      </c>
      <c r="O438" s="71">
        <v>1210</v>
      </c>
      <c r="Q438" s="51"/>
      <c r="R438" s="99"/>
      <c r="S438" s="99"/>
      <c r="V438" s="71"/>
      <c r="W438" s="71"/>
      <c r="X438" s="71"/>
    </row>
    <row r="439" spans="8:24">
      <c r="H439" s="51">
        <v>41943</v>
      </c>
      <c r="I439" s="96">
        <v>21.42</v>
      </c>
      <c r="J439" s="96">
        <v>13.78</v>
      </c>
      <c r="K439" s="96">
        <v>21.91</v>
      </c>
      <c r="L439" s="96">
        <v>2.4900000000000002</v>
      </c>
      <c r="M439" s="96">
        <v>3.7</v>
      </c>
      <c r="N439" s="71">
        <v>5.55</v>
      </c>
      <c r="O439" s="71">
        <v>1202</v>
      </c>
      <c r="Q439" s="51"/>
      <c r="R439" s="99"/>
      <c r="S439" s="99"/>
      <c r="V439" s="71"/>
      <c r="W439" s="71"/>
      <c r="X439" s="71"/>
    </row>
    <row r="440" spans="8:24">
      <c r="H440" s="51">
        <v>41950</v>
      </c>
      <c r="I440" s="96">
        <v>20.85</v>
      </c>
      <c r="J440" s="96">
        <v>13.73</v>
      </c>
      <c r="K440" s="96">
        <v>21.97</v>
      </c>
      <c r="L440" s="96">
        <v>2.4500000000000002</v>
      </c>
      <c r="M440" s="96">
        <v>3.72</v>
      </c>
      <c r="N440" s="71">
        <v>5.62</v>
      </c>
      <c r="O440" s="71">
        <v>1192</v>
      </c>
      <c r="Q440" s="51"/>
      <c r="R440" s="99"/>
      <c r="S440" s="99"/>
      <c r="V440" s="71"/>
      <c r="W440" s="71"/>
      <c r="X440" s="71"/>
    </row>
    <row r="441" spans="8:24">
      <c r="H441" s="51"/>
      <c r="I441" s="40"/>
      <c r="J441" s="40"/>
      <c r="K441" s="40"/>
      <c r="L441" s="40"/>
      <c r="M441" s="40"/>
      <c r="N441" s="71"/>
      <c r="O441" s="101"/>
      <c r="Q441" s="51"/>
      <c r="R441" s="99"/>
      <c r="S441" s="99"/>
      <c r="V441" s="71"/>
      <c r="W441" s="71"/>
      <c r="X441" s="71"/>
    </row>
    <row r="442" spans="8:24">
      <c r="H442" s="51"/>
      <c r="I442" s="40"/>
      <c r="J442" s="40"/>
      <c r="K442" s="40"/>
      <c r="L442" s="40"/>
      <c r="M442" s="40"/>
      <c r="N442" s="71"/>
      <c r="O442" s="101"/>
      <c r="Q442" s="51"/>
      <c r="R442" s="99"/>
      <c r="S442" s="99"/>
      <c r="V442" s="71"/>
      <c r="W442" s="71"/>
      <c r="X442" s="71"/>
    </row>
    <row r="443" spans="8:24">
      <c r="H443" s="51"/>
      <c r="I443" s="40"/>
      <c r="J443" s="40"/>
      <c r="K443" s="40"/>
      <c r="L443" s="40"/>
      <c r="M443" s="40"/>
      <c r="N443" s="71"/>
      <c r="O443" s="101"/>
      <c r="Q443" s="51"/>
      <c r="R443" s="99"/>
      <c r="S443" s="99"/>
      <c r="V443" s="71"/>
      <c r="W443" s="71"/>
      <c r="X443" s="71"/>
    </row>
    <row r="444" spans="8:24">
      <c r="H444" s="51"/>
      <c r="I444" s="40"/>
      <c r="J444" s="40"/>
      <c r="K444" s="40"/>
      <c r="L444" s="40"/>
      <c r="M444" s="40"/>
      <c r="N444" s="71"/>
      <c r="O444" s="101"/>
      <c r="Q444" s="51"/>
      <c r="R444" s="99"/>
      <c r="S444" s="99"/>
      <c r="V444" s="71"/>
      <c r="W444" s="71"/>
      <c r="X444" s="71"/>
    </row>
    <row r="445" spans="8:24">
      <c r="H445" s="51"/>
      <c r="I445" s="40"/>
      <c r="J445" s="40"/>
      <c r="K445" s="40"/>
      <c r="L445" s="40"/>
      <c r="M445" s="40"/>
      <c r="N445" s="71"/>
      <c r="O445" s="101"/>
      <c r="Q445" s="51"/>
      <c r="R445" s="99"/>
      <c r="S445" s="99"/>
      <c r="V445" s="71"/>
      <c r="W445" s="71"/>
      <c r="X445" s="71"/>
    </row>
    <row r="446" spans="8:24">
      <c r="H446" s="51"/>
      <c r="I446" s="40"/>
      <c r="J446" s="40"/>
      <c r="K446" s="40"/>
      <c r="L446" s="40"/>
      <c r="M446" s="40"/>
      <c r="N446" s="71"/>
      <c r="O446" s="101"/>
      <c r="Q446" s="51"/>
      <c r="R446" s="99"/>
      <c r="S446" s="99"/>
      <c r="V446" s="71"/>
      <c r="W446" s="71"/>
      <c r="X446" s="71"/>
    </row>
    <row r="447" spans="8:24">
      <c r="H447" s="51"/>
      <c r="I447" s="40"/>
      <c r="J447" s="40"/>
      <c r="K447" s="40"/>
      <c r="L447" s="40"/>
      <c r="M447" s="40"/>
      <c r="N447" s="71"/>
      <c r="O447" s="101"/>
      <c r="Q447" s="51"/>
      <c r="R447" s="99"/>
      <c r="S447" s="99"/>
      <c r="V447" s="71"/>
      <c r="W447" s="71"/>
      <c r="X447" s="71"/>
    </row>
    <row r="448" spans="8:24">
      <c r="H448" s="51"/>
      <c r="I448" s="40"/>
      <c r="J448" s="40"/>
      <c r="K448" s="40"/>
      <c r="L448" s="40"/>
      <c r="M448" s="40"/>
      <c r="N448" s="71"/>
      <c r="O448" s="101"/>
      <c r="Q448" s="51"/>
      <c r="R448" s="99"/>
      <c r="S448" s="99"/>
      <c r="V448" s="71"/>
      <c r="W448" s="71"/>
      <c r="X448" s="71"/>
    </row>
    <row r="449" spans="8:24">
      <c r="H449" s="51"/>
      <c r="I449" s="40"/>
      <c r="J449" s="40"/>
      <c r="K449" s="40"/>
      <c r="L449" s="40"/>
      <c r="M449" s="40"/>
      <c r="N449" s="71"/>
      <c r="O449" s="101"/>
      <c r="Q449" s="51"/>
      <c r="R449" s="99"/>
      <c r="S449" s="99"/>
      <c r="V449" s="71"/>
      <c r="W449" s="71"/>
      <c r="X449" s="71"/>
    </row>
    <row r="450" spans="8:24">
      <c r="H450" s="51"/>
      <c r="I450" s="40"/>
      <c r="J450" s="40"/>
      <c r="K450" s="40"/>
      <c r="L450" s="40"/>
      <c r="M450" s="40"/>
      <c r="N450" s="71"/>
      <c r="O450" s="101"/>
      <c r="Q450" s="51"/>
      <c r="R450" s="99"/>
      <c r="S450" s="99"/>
      <c r="V450" s="71"/>
      <c r="W450" s="71"/>
      <c r="X450" s="71"/>
    </row>
    <row r="451" spans="8:24">
      <c r="H451" s="51"/>
      <c r="I451" s="40"/>
      <c r="J451" s="40"/>
      <c r="K451" s="40"/>
      <c r="L451" s="40"/>
      <c r="M451" s="40"/>
      <c r="N451" s="71"/>
      <c r="O451" s="101"/>
      <c r="Q451" s="51"/>
      <c r="R451" s="99"/>
      <c r="S451" s="99"/>
      <c r="V451" s="71"/>
      <c r="W451" s="71"/>
      <c r="X451" s="71"/>
    </row>
    <row r="452" spans="8:24">
      <c r="H452" s="51"/>
      <c r="I452" s="40"/>
      <c r="J452" s="40"/>
      <c r="K452" s="40"/>
      <c r="L452" s="40"/>
      <c r="M452" s="40"/>
      <c r="N452" s="71"/>
      <c r="O452" s="101"/>
      <c r="Q452" s="51"/>
      <c r="R452" s="99"/>
      <c r="S452" s="99"/>
      <c r="V452" s="71"/>
      <c r="W452" s="71"/>
      <c r="X452" s="71"/>
    </row>
    <row r="453" spans="8:24">
      <c r="H453" s="51"/>
      <c r="I453" s="40"/>
      <c r="J453" s="40"/>
      <c r="K453" s="40"/>
      <c r="L453" s="40"/>
      <c r="M453" s="40"/>
      <c r="N453" s="71"/>
      <c r="O453" s="101"/>
      <c r="Q453" s="51"/>
      <c r="R453" s="99"/>
      <c r="S453" s="99"/>
      <c r="V453" s="71"/>
      <c r="W453" s="71"/>
      <c r="X453" s="71"/>
    </row>
    <row r="454" spans="8:24">
      <c r="H454" s="51"/>
      <c r="I454" s="40"/>
      <c r="J454" s="40"/>
      <c r="K454" s="40"/>
      <c r="L454" s="40"/>
      <c r="M454" s="40"/>
      <c r="N454" s="71"/>
      <c r="O454" s="101"/>
      <c r="Q454" s="51"/>
      <c r="R454" s="99"/>
      <c r="S454" s="99"/>
      <c r="V454" s="71"/>
      <c r="W454" s="71"/>
      <c r="X454" s="71"/>
    </row>
    <row r="455" spans="8:24">
      <c r="H455" s="51"/>
      <c r="I455" s="40"/>
      <c r="J455" s="40"/>
      <c r="K455" s="40"/>
      <c r="L455" s="40"/>
      <c r="M455" s="40"/>
      <c r="N455" s="71"/>
      <c r="O455" s="101"/>
      <c r="Q455" s="51"/>
      <c r="R455" s="99"/>
      <c r="S455" s="99"/>
      <c r="V455" s="71"/>
      <c r="W455" s="71"/>
      <c r="X455" s="71"/>
    </row>
    <row r="456" spans="8:24">
      <c r="H456" s="51"/>
      <c r="I456" s="40"/>
      <c r="J456" s="40"/>
      <c r="K456" s="40"/>
      <c r="L456" s="40"/>
      <c r="M456" s="40"/>
      <c r="N456" s="71"/>
      <c r="O456" s="101"/>
      <c r="Q456" s="51"/>
      <c r="R456" s="99"/>
      <c r="S456" s="99"/>
      <c r="V456" s="71"/>
      <c r="W456" s="71"/>
      <c r="X456" s="71"/>
    </row>
    <row r="457" spans="8:24">
      <c r="H457" s="51"/>
      <c r="I457" s="40"/>
      <c r="J457" s="40"/>
      <c r="K457" s="40"/>
      <c r="L457" s="40"/>
      <c r="M457" s="40"/>
      <c r="N457" s="71"/>
      <c r="O457" s="101"/>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66"/>
  <sheetViews>
    <sheetView workbookViewId="0">
      <pane xSplit="8" ySplit="4" topLeftCell="I14" activePane="bottomRight" state="frozen"/>
      <selection pane="topRight" activeCell="I1" sqref="I1"/>
      <selection pane="bottomLeft" activeCell="A5" sqref="A5"/>
      <selection pane="bottomRight" activeCell="J27" sqref="J27"/>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264</v>
      </c>
      <c r="J1" s="80" t="s">
        <v>265</v>
      </c>
      <c r="K1" s="93" t="s">
        <v>267</v>
      </c>
      <c r="L1" s="93" t="s">
        <v>269</v>
      </c>
      <c r="M1" s="93" t="s">
        <v>271</v>
      </c>
      <c r="N1" s="80" t="s">
        <v>272</v>
      </c>
      <c r="O1" s="93" t="s">
        <v>274</v>
      </c>
      <c r="P1" s="80" t="s">
        <v>275</v>
      </c>
      <c r="Q1" s="93" t="s">
        <v>277</v>
      </c>
      <c r="R1" s="80" t="s">
        <v>278</v>
      </c>
      <c r="S1" s="93" t="s">
        <v>280</v>
      </c>
      <c r="T1" s="80" t="s">
        <v>281</v>
      </c>
    </row>
    <row r="2" spans="1:20" hidden="1">
      <c r="H2" s="57" t="str">
        <f>[7]!edb()</f>
        <v>Wind资讯</v>
      </c>
      <c r="I2" s="59"/>
      <c r="J2" s="60"/>
      <c r="K2" s="61"/>
      <c r="L2" s="61"/>
      <c r="M2" s="61"/>
      <c r="N2" s="61"/>
      <c r="O2" s="61"/>
      <c r="P2" s="61"/>
      <c r="Q2" s="61"/>
      <c r="R2" s="61"/>
      <c r="S2" s="61"/>
      <c r="T2" s="61"/>
    </row>
    <row r="3" spans="1:20" ht="48" hidden="1">
      <c r="H3" s="43" t="s">
        <v>418</v>
      </c>
      <c r="I3" s="61" t="s">
        <v>419</v>
      </c>
      <c r="J3" s="61" t="s">
        <v>420</v>
      </c>
      <c r="K3" s="61" t="s">
        <v>421</v>
      </c>
      <c r="L3" s="61" t="s">
        <v>422</v>
      </c>
      <c r="M3" s="61" t="s">
        <v>423</v>
      </c>
      <c r="N3" s="61" t="s">
        <v>424</v>
      </c>
      <c r="O3" s="61" t="s">
        <v>425</v>
      </c>
      <c r="P3" s="61" t="s">
        <v>426</v>
      </c>
      <c r="Q3" s="61" t="s">
        <v>427</v>
      </c>
      <c r="R3" s="61" t="s">
        <v>428</v>
      </c>
      <c r="S3" s="61" t="s">
        <v>429</v>
      </c>
      <c r="T3" s="61" t="s">
        <v>430</v>
      </c>
    </row>
    <row r="4" spans="1:20">
      <c r="G4" s="42"/>
      <c r="H4" s="51" t="s">
        <v>431</v>
      </c>
      <c r="I4" s="58" t="s">
        <v>432</v>
      </c>
      <c r="J4" s="58" t="s">
        <v>433</v>
      </c>
      <c r="K4" s="58" t="s">
        <v>432</v>
      </c>
      <c r="L4" s="58" t="s">
        <v>434</v>
      </c>
      <c r="M4" s="58" t="s">
        <v>432</v>
      </c>
      <c r="N4" s="58" t="s">
        <v>433</v>
      </c>
      <c r="O4" s="58" t="s">
        <v>432</v>
      </c>
      <c r="P4" s="58" t="s">
        <v>433</v>
      </c>
      <c r="Q4" s="58" t="s">
        <v>432</v>
      </c>
      <c r="R4" s="58" t="s">
        <v>435</v>
      </c>
      <c r="S4" s="58" t="s">
        <v>432</v>
      </c>
      <c r="T4" s="58" t="s">
        <v>435</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292</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282</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283</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266</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268</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270</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284</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273</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285</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276</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286</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279</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287</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288</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0</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0</v>
      </c>
      <c r="J736" s="71">
        <v>1561.4</v>
      </c>
      <c r="K736" s="71">
        <v>3881</v>
      </c>
      <c r="L736" s="71">
        <v>480.5</v>
      </c>
      <c r="M736" s="71">
        <v>2310</v>
      </c>
      <c r="N736" s="71">
        <v>744.2</v>
      </c>
      <c r="O736" s="71">
        <v>2387</v>
      </c>
      <c r="P736" s="71">
        <v>874.4</v>
      </c>
      <c r="Q736" s="71">
        <v>0</v>
      </c>
      <c r="R736" s="71">
        <v>72.73</v>
      </c>
      <c r="S736" s="71">
        <v>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0</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9">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9">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9">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9">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9">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9">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9">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9">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9">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9">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9">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9">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9">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9">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9">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9">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9">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9">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9">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9">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9">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9">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9">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9">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9">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9">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9">
        <v>41362</v>
      </c>
      <c r="I846" s="71">
        <v>5000</v>
      </c>
      <c r="J846" s="71">
        <v>0</v>
      </c>
      <c r="K846" s="71">
        <v>3649</v>
      </c>
      <c r="L846" s="71">
        <v>0</v>
      </c>
      <c r="M846" s="71">
        <v>2374</v>
      </c>
      <c r="N846" s="71">
        <v>0</v>
      </c>
      <c r="O846" s="71">
        <v>0</v>
      </c>
      <c r="P846" s="71">
        <v>0</v>
      </c>
      <c r="Q846" s="71">
        <v>20350</v>
      </c>
      <c r="R846" s="71">
        <v>0</v>
      </c>
      <c r="S846" s="71">
        <v>5410</v>
      </c>
      <c r="T846" s="71">
        <v>0</v>
      </c>
    </row>
    <row r="847" spans="8:20">
      <c r="H847" s="139">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9">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9">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9">
        <v>41368</v>
      </c>
      <c r="I850" s="71">
        <v>0</v>
      </c>
      <c r="J850" s="71">
        <v>1372</v>
      </c>
      <c r="K850" s="71">
        <v>0</v>
      </c>
      <c r="L850" s="71">
        <v>397.1</v>
      </c>
      <c r="M850" s="71">
        <v>0</v>
      </c>
      <c r="N850" s="71">
        <v>629.25</v>
      </c>
      <c r="O850" s="71">
        <v>0</v>
      </c>
      <c r="P850" s="71">
        <v>692</v>
      </c>
      <c r="Q850" s="71">
        <v>0</v>
      </c>
      <c r="R850" s="71">
        <v>88.33</v>
      </c>
      <c r="S850" s="71">
        <v>0</v>
      </c>
      <c r="T850" s="71">
        <v>17.68</v>
      </c>
    </row>
    <row r="851" spans="8:20">
      <c r="H851" s="139">
        <v>41369</v>
      </c>
      <c r="I851" s="71">
        <v>0</v>
      </c>
      <c r="J851" s="71">
        <v>1362</v>
      </c>
      <c r="K851" s="71">
        <v>0</v>
      </c>
      <c r="L851" s="71">
        <v>391.7</v>
      </c>
      <c r="M851" s="71">
        <v>0</v>
      </c>
      <c r="N851" s="71">
        <v>629.75</v>
      </c>
      <c r="O851" s="71">
        <v>0</v>
      </c>
      <c r="P851" s="71">
        <v>700</v>
      </c>
      <c r="Q851" s="71">
        <v>0</v>
      </c>
      <c r="R851" s="71">
        <v>86.79</v>
      </c>
      <c r="S851" s="71">
        <v>0</v>
      </c>
      <c r="T851" s="71">
        <v>17.73</v>
      </c>
    </row>
    <row r="852" spans="8:20">
      <c r="H852" s="139">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9">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9">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9">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9">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9">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9">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9">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9">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9">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9">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9">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9">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9">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9">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9">
        <v>41393</v>
      </c>
      <c r="I867" s="71">
        <v>0</v>
      </c>
      <c r="J867" s="71">
        <v>1472</v>
      </c>
      <c r="K867" s="71">
        <v>0</v>
      </c>
      <c r="L867" s="71">
        <v>432.5</v>
      </c>
      <c r="M867" s="71">
        <v>0</v>
      </c>
      <c r="N867" s="71">
        <v>683</v>
      </c>
      <c r="O867" s="71">
        <v>0</v>
      </c>
      <c r="P867" s="71">
        <v>708</v>
      </c>
      <c r="Q867" s="71">
        <v>0</v>
      </c>
      <c r="R867" s="71">
        <v>85.74</v>
      </c>
      <c r="S867" s="71">
        <v>0</v>
      </c>
      <c r="T867" s="71">
        <v>17.5</v>
      </c>
    </row>
    <row r="868" spans="8:20">
      <c r="H868" s="139">
        <v>41394</v>
      </c>
      <c r="I868" s="71">
        <v>0</v>
      </c>
      <c r="J868" s="71">
        <v>1468.5</v>
      </c>
      <c r="K868" s="71">
        <v>0</v>
      </c>
      <c r="L868" s="71">
        <v>428</v>
      </c>
      <c r="M868" s="71">
        <v>0</v>
      </c>
      <c r="N868" s="71">
        <v>684</v>
      </c>
      <c r="O868" s="71">
        <v>0</v>
      </c>
      <c r="P868" s="71">
        <v>721.5</v>
      </c>
      <c r="Q868" s="71">
        <v>0</v>
      </c>
      <c r="R868" s="71">
        <v>87.47</v>
      </c>
      <c r="S868" s="71">
        <v>0</v>
      </c>
      <c r="T868" s="71">
        <v>17.7</v>
      </c>
    </row>
    <row r="869" spans="8:20">
      <c r="H869" s="139">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9">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9">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9">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9">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9">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9">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9">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9">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9">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9">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9">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9">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9">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9">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9">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9">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9">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9">
        <v>41421</v>
      </c>
      <c r="I887" s="71">
        <v>4865</v>
      </c>
      <c r="J887" s="71">
        <v>0</v>
      </c>
      <c r="K887" s="71">
        <v>3532</v>
      </c>
      <c r="L887" s="71">
        <v>0</v>
      </c>
      <c r="M887" s="71">
        <v>2370</v>
      </c>
      <c r="N887" s="71">
        <v>0</v>
      </c>
      <c r="O887" s="71">
        <v>0</v>
      </c>
      <c r="P887" s="71">
        <v>0</v>
      </c>
      <c r="Q887" s="71">
        <v>19855</v>
      </c>
      <c r="R887" s="71">
        <v>0</v>
      </c>
      <c r="S887" s="71">
        <v>5264</v>
      </c>
      <c r="T887" s="71">
        <v>0</v>
      </c>
    </row>
    <row r="888" spans="8:20">
      <c r="H888" s="139">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9">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9">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9">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9">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9">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9">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9">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9">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9">
        <v>41435</v>
      </c>
      <c r="I897" s="71">
        <v>0</v>
      </c>
      <c r="J897" s="71">
        <v>1514</v>
      </c>
      <c r="K897" s="71">
        <v>0</v>
      </c>
      <c r="L897" s="71">
        <v>449</v>
      </c>
      <c r="M897" s="71">
        <v>0</v>
      </c>
      <c r="N897" s="71">
        <v>652</v>
      </c>
      <c r="O897" s="71">
        <v>0</v>
      </c>
      <c r="P897" s="71">
        <v>689</v>
      </c>
      <c r="Q897" s="71">
        <v>0</v>
      </c>
      <c r="R897" s="71">
        <v>86.65</v>
      </c>
      <c r="S897" s="71">
        <v>0</v>
      </c>
      <c r="T897" s="71">
        <v>16.36</v>
      </c>
    </row>
    <row r="898" spans="8:20">
      <c r="H898" s="139">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9">
        <v>41437</v>
      </c>
      <c r="I899" s="71">
        <v>0</v>
      </c>
      <c r="J899" s="71">
        <v>1538</v>
      </c>
      <c r="K899" s="71">
        <v>0</v>
      </c>
      <c r="L899" s="71">
        <v>460</v>
      </c>
      <c r="M899" s="71">
        <v>0</v>
      </c>
      <c r="N899" s="71">
        <v>652</v>
      </c>
      <c r="O899" s="71">
        <v>0</v>
      </c>
      <c r="P899" s="71">
        <v>683</v>
      </c>
      <c r="Q899" s="71">
        <v>0</v>
      </c>
      <c r="R899" s="71">
        <v>90.06</v>
      </c>
      <c r="S899" s="71">
        <v>0</v>
      </c>
      <c r="T899" s="71">
        <v>16.21</v>
      </c>
    </row>
    <row r="900" spans="8:20">
      <c r="H900" s="139">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9">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9">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9">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9">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9">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9">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9">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9">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9">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9">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9">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9">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9">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9">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9">
        <v>41459</v>
      </c>
      <c r="I915" s="98">
        <v>4670</v>
      </c>
      <c r="J915" s="98">
        <v>0</v>
      </c>
      <c r="K915" s="98">
        <v>3738</v>
      </c>
      <c r="L915" s="98">
        <v>0</v>
      </c>
      <c r="M915" s="98">
        <v>2370</v>
      </c>
      <c r="N915" s="98">
        <v>0</v>
      </c>
      <c r="O915" s="98">
        <v>0</v>
      </c>
      <c r="P915" s="98">
        <v>0</v>
      </c>
      <c r="Q915" s="98">
        <v>20340</v>
      </c>
      <c r="R915" s="98">
        <v>0</v>
      </c>
      <c r="S915" s="98">
        <v>5350</v>
      </c>
      <c r="T915" s="98">
        <v>0</v>
      </c>
    </row>
    <row r="916" spans="8:20">
      <c r="H916" s="139">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9">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9">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9">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9">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9">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9">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9">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9">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9">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9">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9">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9">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9">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9">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9">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9">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9">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9">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9">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9">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9">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9">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9">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9">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9">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9">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9">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9">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9">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9">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9">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9">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9">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9">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9">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9">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9">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9">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9">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9">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9">
        <v>41519</v>
      </c>
      <c r="I957" s="98">
        <v>4321</v>
      </c>
      <c r="J957" s="98">
        <v>0</v>
      </c>
      <c r="K957" s="98">
        <v>3978</v>
      </c>
      <c r="L957" s="98">
        <v>0</v>
      </c>
      <c r="M957" s="98">
        <v>2450</v>
      </c>
      <c r="N957" s="98">
        <v>0</v>
      </c>
      <c r="O957" s="98">
        <v>0</v>
      </c>
      <c r="P957" s="98">
        <v>0</v>
      </c>
      <c r="Q957" s="98">
        <v>21100</v>
      </c>
      <c r="R957" s="98">
        <v>0</v>
      </c>
      <c r="S957" s="98">
        <v>5305</v>
      </c>
      <c r="T957" s="98">
        <v>0</v>
      </c>
    </row>
    <row r="958" spans="8:20">
      <c r="H958" s="139">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9">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9">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9">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9">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9">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9">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9">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9">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9">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9">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9">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9">
        <v>41536</v>
      </c>
      <c r="I970" s="98">
        <v>0</v>
      </c>
      <c r="J970" s="98">
        <v>1341</v>
      </c>
      <c r="K970" s="98">
        <v>0</v>
      </c>
      <c r="L970" s="98">
        <v>422.3</v>
      </c>
      <c r="M970" s="98">
        <v>0</v>
      </c>
      <c r="N970" s="98">
        <v>460</v>
      </c>
      <c r="O970" s="98">
        <v>0</v>
      </c>
      <c r="P970" s="98">
        <v>657</v>
      </c>
      <c r="Q970" s="98">
        <v>0</v>
      </c>
      <c r="R970" s="98">
        <v>85.34</v>
      </c>
      <c r="S970" s="98">
        <v>0</v>
      </c>
      <c r="T970" s="98">
        <v>17.22</v>
      </c>
    </row>
    <row r="971" spans="8:20">
      <c r="H971" s="139">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9">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9">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9">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9">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9">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9">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9">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9">
        <v>41549</v>
      </c>
      <c r="I979" s="98">
        <v>0</v>
      </c>
      <c r="J979" s="98">
        <v>1274.5</v>
      </c>
      <c r="K979" s="98">
        <v>0</v>
      </c>
      <c r="L979" s="98">
        <v>418</v>
      </c>
      <c r="M979" s="98">
        <v>0</v>
      </c>
      <c r="N979" s="98">
        <v>439.75</v>
      </c>
      <c r="O979" s="98">
        <v>0</v>
      </c>
      <c r="P979" s="98">
        <v>686</v>
      </c>
      <c r="Q979" s="98">
        <v>0</v>
      </c>
      <c r="R979" s="98">
        <v>86.87</v>
      </c>
      <c r="S979" s="98">
        <v>0</v>
      </c>
      <c r="T979" s="98">
        <v>18.48</v>
      </c>
    </row>
    <row r="980" spans="8:20">
      <c r="H980" s="139">
        <v>41550</v>
      </c>
      <c r="I980" s="98">
        <v>0</v>
      </c>
      <c r="J980" s="98">
        <v>1288</v>
      </c>
      <c r="K980" s="98">
        <v>0</v>
      </c>
      <c r="L980" s="98">
        <v>427.5</v>
      </c>
      <c r="M980" s="98">
        <v>0</v>
      </c>
      <c r="N980" s="98">
        <v>439</v>
      </c>
      <c r="O980" s="98">
        <v>0</v>
      </c>
      <c r="P980" s="98">
        <v>688</v>
      </c>
      <c r="Q980" s="98">
        <v>0</v>
      </c>
      <c r="R980" s="98">
        <v>87.44</v>
      </c>
      <c r="S980" s="98">
        <v>0</v>
      </c>
      <c r="T980" s="98">
        <v>18.53</v>
      </c>
    </row>
    <row r="981" spans="8:20">
      <c r="H981" s="139">
        <v>41551</v>
      </c>
      <c r="I981" s="98">
        <v>0</v>
      </c>
      <c r="J981" s="98">
        <v>1296</v>
      </c>
      <c r="K981" s="98">
        <v>0</v>
      </c>
      <c r="L981" s="98">
        <v>430.5</v>
      </c>
      <c r="M981" s="98">
        <v>0</v>
      </c>
      <c r="N981" s="98">
        <v>443</v>
      </c>
      <c r="O981" s="98">
        <v>0</v>
      </c>
      <c r="P981" s="98">
        <v>687</v>
      </c>
      <c r="Q981" s="98">
        <v>0</v>
      </c>
      <c r="R981" s="98">
        <v>87.18</v>
      </c>
      <c r="S981" s="98">
        <v>0</v>
      </c>
      <c r="T981" s="98">
        <v>18.53</v>
      </c>
    </row>
    <row r="982" spans="8:20">
      <c r="H982" s="139">
        <v>41554</v>
      </c>
      <c r="I982" s="98">
        <v>0</v>
      </c>
      <c r="J982" s="98">
        <v>1295.5</v>
      </c>
      <c r="K982" s="98">
        <v>0</v>
      </c>
      <c r="L982" s="98">
        <v>434.5</v>
      </c>
      <c r="M982" s="98">
        <v>0</v>
      </c>
      <c r="N982" s="98">
        <v>449.5</v>
      </c>
      <c r="O982" s="98">
        <v>0</v>
      </c>
      <c r="P982" s="98">
        <v>694.5</v>
      </c>
      <c r="Q982" s="98">
        <v>0</v>
      </c>
      <c r="R982" s="98">
        <v>84.02</v>
      </c>
      <c r="S982" s="98">
        <v>0</v>
      </c>
      <c r="T982" s="98">
        <v>18.63</v>
      </c>
    </row>
    <row r="983" spans="8:20">
      <c r="H983" s="139">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9">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9">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9">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9">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9">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9">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9">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9">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9">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9">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9">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9">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9">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9">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9">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9">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9">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9">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9">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9">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9">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9">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9">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9">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9">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9">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9">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9">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9">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9">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9">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9">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9">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9">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9">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9">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9">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9">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9">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9">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9">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9">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9">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9">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9">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9">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9">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9">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9">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9">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9">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9">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9">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9">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9">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9">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9">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9">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9">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9">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9">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9">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9">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9">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9">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9">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9">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9">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9">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9">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9">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9">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9">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9">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9">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9">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9">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9">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9">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9">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9">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9">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9">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9">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9">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9">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9">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9">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9">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9">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9">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9">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9">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9">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9">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9">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9">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9">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9">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9">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9">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9">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9">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9">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9">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9">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9">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9">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9">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9">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9">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9">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9">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9">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9">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9">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9">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9">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9">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9">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9">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9">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9">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9">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9">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9">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9">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9">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9">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9">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9">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9">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9">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9">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9">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9">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9">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9">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9">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9">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9">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9">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9">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9">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9">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9">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9">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9">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9">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9">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9">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9">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9">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9">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9">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9">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9">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9">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9">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9">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9">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9">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9">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9">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9">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9">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9">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9">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9">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9">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9">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9">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9">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9">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9">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9">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9">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9">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9">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9">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9">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9">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9">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9">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9">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9">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9">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9">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9">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9">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9">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9">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9">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9">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9">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9">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9">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9">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9">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9">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9">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9">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9">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9">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9">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9">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9">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9">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9">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9">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9">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9">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9">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9">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9">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9">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9">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9">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9">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9">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9">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9">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9">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9">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9">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9">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9">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9">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9">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9">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9">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9">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9">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9">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9">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9">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9">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9">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9">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9">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9">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9">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9">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9">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9">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9">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9">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9">
        <v>41904</v>
      </c>
      <c r="I1231" s="98">
        <v>4562</v>
      </c>
      <c r="J1231" s="98">
        <v>939</v>
      </c>
      <c r="K1231" s="98">
        <v>3196</v>
      </c>
      <c r="L1231" s="98">
        <v>319.7</v>
      </c>
      <c r="M1231" s="98">
        <v>2360</v>
      </c>
      <c r="N1231" s="98">
        <v>330.75</v>
      </c>
      <c r="O1231" s="98">
        <v>0</v>
      </c>
      <c r="P1231" s="98">
        <v>476</v>
      </c>
      <c r="Q1231" s="98">
        <v>14355</v>
      </c>
      <c r="R1231" s="98">
        <v>64.86</v>
      </c>
      <c r="S1231" s="98">
        <v>3860</v>
      </c>
      <c r="T1231" s="98">
        <v>13.99</v>
      </c>
    </row>
    <row r="1232" spans="8:20">
      <c r="H1232" s="139">
        <v>41905</v>
      </c>
      <c r="I1232" s="98">
        <v>4552</v>
      </c>
      <c r="J1232" s="98">
        <v>937</v>
      </c>
      <c r="K1232" s="98">
        <v>3196</v>
      </c>
      <c r="L1232" s="98">
        <v>317.60000000000002</v>
      </c>
      <c r="M1232" s="98">
        <v>2342</v>
      </c>
      <c r="N1232" s="98">
        <v>325.25</v>
      </c>
      <c r="O1232" s="98">
        <v>0</v>
      </c>
      <c r="P1232" s="98">
        <v>475.5</v>
      </c>
      <c r="Q1232" s="98">
        <v>14585</v>
      </c>
      <c r="R1232" s="98">
        <v>62.93</v>
      </c>
      <c r="S1232" s="98">
        <v>3872</v>
      </c>
      <c r="T1232" s="98">
        <v>14.16</v>
      </c>
    </row>
    <row r="1233" spans="8:20">
      <c r="H1233" s="139">
        <v>41906</v>
      </c>
      <c r="I1233" s="98">
        <v>4536</v>
      </c>
      <c r="J1233" s="98">
        <v>937</v>
      </c>
      <c r="K1233" s="98">
        <v>3204</v>
      </c>
      <c r="L1233" s="98">
        <v>317</v>
      </c>
      <c r="M1233" s="98">
        <v>2338</v>
      </c>
      <c r="N1233" s="98">
        <v>329.5</v>
      </c>
      <c r="O1233" s="98">
        <v>0</v>
      </c>
      <c r="P1233" s="98">
        <v>480.25</v>
      </c>
      <c r="Q1233" s="98">
        <v>14405</v>
      </c>
      <c r="R1233" s="98">
        <v>61.57</v>
      </c>
      <c r="S1233" s="98">
        <v>3883</v>
      </c>
      <c r="T1233" s="98">
        <v>14.68</v>
      </c>
    </row>
    <row r="1234" spans="8:20">
      <c r="H1234" s="139">
        <v>41907</v>
      </c>
      <c r="I1234" s="98">
        <v>4549</v>
      </c>
      <c r="J1234" s="98">
        <v>924</v>
      </c>
      <c r="K1234" s="98">
        <v>3221</v>
      </c>
      <c r="L1234" s="98">
        <v>312</v>
      </c>
      <c r="M1234" s="98">
        <v>2327</v>
      </c>
      <c r="N1234" s="98">
        <v>326.5</v>
      </c>
      <c r="O1234" s="98">
        <v>0</v>
      </c>
      <c r="P1234" s="98">
        <v>474.25</v>
      </c>
      <c r="Q1234" s="98">
        <v>14100</v>
      </c>
      <c r="R1234" s="98">
        <v>61.4</v>
      </c>
      <c r="S1234" s="98">
        <v>3990</v>
      </c>
      <c r="T1234" s="98">
        <v>14.82</v>
      </c>
    </row>
    <row r="1235" spans="8:20">
      <c r="H1235" s="139">
        <v>41908</v>
      </c>
      <c r="I1235" s="98">
        <v>4580</v>
      </c>
      <c r="J1235" s="98">
        <v>910</v>
      </c>
      <c r="K1235" s="98">
        <v>3157</v>
      </c>
      <c r="L1235" s="98">
        <v>307.3</v>
      </c>
      <c r="M1235" s="98">
        <v>2348</v>
      </c>
      <c r="N1235" s="98">
        <v>323</v>
      </c>
      <c r="O1235" s="98">
        <v>0</v>
      </c>
      <c r="P1235" s="98">
        <v>474.75</v>
      </c>
      <c r="Q1235" s="98">
        <v>14580</v>
      </c>
      <c r="R1235" s="98">
        <v>61.89</v>
      </c>
      <c r="S1235" s="98">
        <v>4123</v>
      </c>
      <c r="T1235" s="98">
        <v>15.5</v>
      </c>
    </row>
    <row r="1236" spans="8:20">
      <c r="H1236" s="139">
        <v>41911</v>
      </c>
      <c r="I1236" s="98">
        <v>4541</v>
      </c>
      <c r="J1236" s="98">
        <v>921.25</v>
      </c>
      <c r="K1236" s="98">
        <v>3120</v>
      </c>
      <c r="L1236" s="98">
        <v>307</v>
      </c>
      <c r="M1236" s="98">
        <v>2349</v>
      </c>
      <c r="N1236" s="98">
        <v>326</v>
      </c>
      <c r="O1236" s="98">
        <v>0</v>
      </c>
      <c r="P1236" s="98">
        <v>481</v>
      </c>
      <c r="Q1236" s="98">
        <v>14400</v>
      </c>
      <c r="R1236" s="98">
        <v>61.47</v>
      </c>
      <c r="S1236" s="98">
        <v>4228</v>
      </c>
      <c r="T1236" s="98">
        <v>15.73</v>
      </c>
    </row>
    <row r="1237" spans="8:20">
      <c r="H1237" s="139">
        <v>41912</v>
      </c>
      <c r="I1237" s="98">
        <v>4549</v>
      </c>
      <c r="J1237" s="98">
        <v>911.75</v>
      </c>
      <c r="K1237" s="98">
        <v>3117</v>
      </c>
      <c r="L1237" s="98">
        <v>306</v>
      </c>
      <c r="M1237" s="98">
        <v>2331</v>
      </c>
      <c r="N1237" s="98">
        <v>320</v>
      </c>
      <c r="O1237" s="98">
        <v>0</v>
      </c>
      <c r="P1237" s="98">
        <v>478</v>
      </c>
      <c r="Q1237" s="98">
        <v>14210</v>
      </c>
      <c r="R1237" s="98">
        <v>61.37</v>
      </c>
      <c r="S1237" s="98">
        <v>4265</v>
      </c>
      <c r="T1237" s="98">
        <v>15.44</v>
      </c>
    </row>
    <row r="1238" spans="8:20">
      <c r="H1238" s="139">
        <v>41913</v>
      </c>
      <c r="I1238" s="98">
        <v>0</v>
      </c>
      <c r="J1238" s="98">
        <v>917.5</v>
      </c>
      <c r="K1238" s="98">
        <v>0</v>
      </c>
      <c r="L1238" s="98">
        <v>305.5</v>
      </c>
      <c r="M1238" s="98">
        <v>0</v>
      </c>
      <c r="N1238" s="98">
        <v>320.75</v>
      </c>
      <c r="O1238" s="98">
        <v>0</v>
      </c>
      <c r="P1238" s="98">
        <v>479</v>
      </c>
      <c r="Q1238" s="98">
        <v>0</v>
      </c>
      <c r="R1238" s="98">
        <v>62.16</v>
      </c>
      <c r="S1238" s="98">
        <v>0</v>
      </c>
      <c r="T1238" s="98">
        <v>16.02</v>
      </c>
    </row>
    <row r="1239" spans="8:20">
      <c r="H1239" s="139">
        <v>41914</v>
      </c>
      <c r="I1239" s="98">
        <v>0</v>
      </c>
      <c r="J1239" s="98">
        <v>925</v>
      </c>
      <c r="K1239" s="98">
        <v>0</v>
      </c>
      <c r="L1239" s="98">
        <v>309.3</v>
      </c>
      <c r="M1239" s="98">
        <v>0</v>
      </c>
      <c r="N1239" s="98">
        <v>323</v>
      </c>
      <c r="O1239" s="98">
        <v>0</v>
      </c>
      <c r="P1239" s="98">
        <v>484</v>
      </c>
      <c r="Q1239" s="98">
        <v>0</v>
      </c>
      <c r="R1239" s="98">
        <v>61.85</v>
      </c>
      <c r="S1239" s="98">
        <v>0</v>
      </c>
      <c r="T1239" s="98">
        <v>16.05</v>
      </c>
    </row>
    <row r="1240" spans="8:20">
      <c r="H1240" s="139">
        <v>41915</v>
      </c>
      <c r="I1240" s="98">
        <v>0</v>
      </c>
      <c r="J1240" s="98">
        <v>912</v>
      </c>
      <c r="K1240" s="98">
        <v>0</v>
      </c>
      <c r="L1240" s="98">
        <v>307.7</v>
      </c>
      <c r="M1240" s="98">
        <v>0</v>
      </c>
      <c r="N1240" s="98">
        <v>323.75</v>
      </c>
      <c r="O1240" s="98">
        <v>0</v>
      </c>
      <c r="P1240" s="98">
        <v>486.25</v>
      </c>
      <c r="Q1240" s="98">
        <v>0</v>
      </c>
      <c r="R1240" s="98">
        <v>62.47</v>
      </c>
      <c r="S1240" s="98">
        <v>0</v>
      </c>
      <c r="T1240" s="98">
        <v>16.489999999999998</v>
      </c>
    </row>
    <row r="1241" spans="8:20">
      <c r="H1241" s="139">
        <v>41918</v>
      </c>
      <c r="I1241" s="98">
        <v>0</v>
      </c>
      <c r="J1241" s="98">
        <v>940</v>
      </c>
      <c r="K1241" s="98">
        <v>0</v>
      </c>
      <c r="L1241" s="98">
        <v>320.5</v>
      </c>
      <c r="M1241" s="98">
        <v>0</v>
      </c>
      <c r="N1241" s="98">
        <v>332.5</v>
      </c>
      <c r="O1241" s="98">
        <v>0</v>
      </c>
      <c r="P1241" s="98">
        <v>491.25</v>
      </c>
      <c r="Q1241" s="98">
        <v>0</v>
      </c>
      <c r="R1241" s="98">
        <v>64.38</v>
      </c>
      <c r="S1241" s="98">
        <v>0</v>
      </c>
      <c r="T1241" s="98">
        <v>16.93</v>
      </c>
    </row>
    <row r="1242" spans="8:20">
      <c r="H1242" s="139">
        <v>41919</v>
      </c>
      <c r="I1242" s="98">
        <v>0</v>
      </c>
      <c r="J1242" s="98">
        <v>940</v>
      </c>
      <c r="K1242" s="98">
        <v>0</v>
      </c>
      <c r="L1242" s="98">
        <v>327.60000000000002</v>
      </c>
      <c r="M1242" s="98">
        <v>0</v>
      </c>
      <c r="N1242" s="98">
        <v>341.25</v>
      </c>
      <c r="O1242" s="98">
        <v>0</v>
      </c>
      <c r="P1242" s="98">
        <v>506.5</v>
      </c>
      <c r="Q1242" s="98">
        <v>0</v>
      </c>
      <c r="R1242" s="98">
        <v>65.209999999999994</v>
      </c>
      <c r="S1242" s="98">
        <v>0</v>
      </c>
      <c r="T1242" s="98">
        <v>16.989999999999998</v>
      </c>
    </row>
    <row r="1243" spans="8:20">
      <c r="H1243" s="139">
        <v>41920</v>
      </c>
      <c r="I1243" s="98">
        <v>4510</v>
      </c>
      <c r="J1243" s="98">
        <v>934</v>
      </c>
      <c r="K1243" s="98">
        <v>3131</v>
      </c>
      <c r="L1243" s="98">
        <v>330</v>
      </c>
      <c r="M1243" s="98">
        <v>2334</v>
      </c>
      <c r="N1243" s="98">
        <v>343.5</v>
      </c>
      <c r="O1243" s="98">
        <v>0</v>
      </c>
      <c r="P1243" s="98">
        <v>507.75</v>
      </c>
      <c r="Q1243" s="98">
        <v>14350</v>
      </c>
      <c r="R1243" s="98">
        <v>64.89</v>
      </c>
      <c r="S1243" s="98">
        <v>4240</v>
      </c>
      <c r="T1243" s="98">
        <v>16.88</v>
      </c>
    </row>
    <row r="1244" spans="8:20">
      <c r="H1244" s="139">
        <v>41921</v>
      </c>
      <c r="I1244" s="98">
        <v>4500</v>
      </c>
      <c r="J1244" s="98">
        <v>941</v>
      </c>
      <c r="K1244" s="98">
        <v>3124</v>
      </c>
      <c r="L1244" s="98">
        <v>333</v>
      </c>
      <c r="M1244" s="98">
        <v>2311</v>
      </c>
      <c r="N1244" s="98">
        <v>344.25</v>
      </c>
      <c r="O1244" s="98">
        <v>0</v>
      </c>
      <c r="P1244" s="98">
        <v>494</v>
      </c>
      <c r="Q1244" s="98">
        <v>14490</v>
      </c>
      <c r="R1244" s="98">
        <v>63.94</v>
      </c>
      <c r="S1244" s="98">
        <v>4222</v>
      </c>
      <c r="T1244" s="98">
        <v>16.63</v>
      </c>
    </row>
    <row r="1245" spans="8:20">
      <c r="H1245" s="139">
        <v>41922</v>
      </c>
      <c r="I1245" s="98">
        <v>4436</v>
      </c>
      <c r="J1245" s="98">
        <v>922.5</v>
      </c>
      <c r="K1245" s="98">
        <v>3121</v>
      </c>
      <c r="L1245" s="98">
        <v>337.8</v>
      </c>
      <c r="M1245" s="98">
        <v>2340</v>
      </c>
      <c r="N1245" s="98">
        <v>335</v>
      </c>
      <c r="O1245" s="98">
        <v>0</v>
      </c>
      <c r="P1245" s="98">
        <v>498.5</v>
      </c>
      <c r="Q1245" s="98">
        <v>14570</v>
      </c>
      <c r="R1245" s="98">
        <v>64.099999999999994</v>
      </c>
      <c r="S1245" s="98">
        <v>4138</v>
      </c>
      <c r="T1245" s="98">
        <v>16.54</v>
      </c>
    </row>
    <row r="1246" spans="8:20">
      <c r="H1246" s="139">
        <v>41925</v>
      </c>
      <c r="I1246" s="98">
        <v>4290</v>
      </c>
      <c r="J1246" s="98">
        <v>945</v>
      </c>
      <c r="K1246" s="98">
        <v>3115</v>
      </c>
      <c r="L1246" s="98">
        <v>343.2</v>
      </c>
      <c r="M1246" s="98">
        <v>2357</v>
      </c>
      <c r="N1246" s="98">
        <v>346.75</v>
      </c>
      <c r="O1246" s="98">
        <v>0</v>
      </c>
      <c r="P1246" s="98">
        <v>505.25</v>
      </c>
      <c r="Q1246" s="98">
        <v>14640</v>
      </c>
      <c r="R1246" s="98">
        <v>65.02</v>
      </c>
      <c r="S1246" s="98">
        <v>4130</v>
      </c>
      <c r="T1246" s="98">
        <v>16.63</v>
      </c>
    </row>
    <row r="1247" spans="8:20">
      <c r="H1247" s="139">
        <v>41926</v>
      </c>
      <c r="I1247" s="98">
        <v>4309</v>
      </c>
      <c r="J1247" s="98">
        <v>964.5</v>
      </c>
      <c r="K1247" s="98">
        <v>3197</v>
      </c>
      <c r="L1247" s="98">
        <v>354.5</v>
      </c>
      <c r="M1247" s="98">
        <v>2379</v>
      </c>
      <c r="N1247" s="98">
        <v>357</v>
      </c>
      <c r="O1247" s="98">
        <v>0</v>
      </c>
      <c r="P1247" s="98">
        <v>509.5</v>
      </c>
      <c r="Q1247" s="98">
        <v>14735</v>
      </c>
      <c r="R1247" s="98">
        <v>64.16</v>
      </c>
      <c r="S1247" s="98">
        <v>4176</v>
      </c>
      <c r="T1247" s="98">
        <v>16.829999999999998</v>
      </c>
    </row>
    <row r="1248" spans="8:20">
      <c r="H1248" s="139">
        <v>41927</v>
      </c>
      <c r="I1248" s="98">
        <v>4310</v>
      </c>
      <c r="J1248" s="98">
        <v>953.5</v>
      </c>
      <c r="K1248" s="98">
        <v>3180</v>
      </c>
      <c r="L1248" s="98">
        <v>327</v>
      </c>
      <c r="M1248" s="98">
        <v>2400</v>
      </c>
      <c r="N1248" s="98">
        <v>348.25</v>
      </c>
      <c r="O1248" s="98">
        <v>0</v>
      </c>
      <c r="P1248" s="98">
        <v>507</v>
      </c>
      <c r="Q1248" s="98">
        <v>14735</v>
      </c>
      <c r="R1248" s="98">
        <v>63.71</v>
      </c>
      <c r="S1248" s="98">
        <v>4255</v>
      </c>
      <c r="T1248" s="98">
        <v>16.510000000000002</v>
      </c>
    </row>
    <row r="1249" spans="8:20">
      <c r="H1249" s="139">
        <v>41928</v>
      </c>
      <c r="I1249" s="98">
        <v>4310</v>
      </c>
      <c r="J1249" s="98">
        <v>966.5</v>
      </c>
      <c r="K1249" s="98">
        <v>3178</v>
      </c>
      <c r="L1249" s="98">
        <v>334.5</v>
      </c>
      <c r="M1249" s="98">
        <v>2391</v>
      </c>
      <c r="N1249" s="98">
        <v>352.5</v>
      </c>
      <c r="O1249" s="98">
        <v>0</v>
      </c>
      <c r="P1249" s="98">
        <v>517</v>
      </c>
      <c r="Q1249" s="98">
        <v>14790</v>
      </c>
      <c r="R1249" s="98">
        <v>63.56</v>
      </c>
      <c r="S1249" s="98">
        <v>4250</v>
      </c>
      <c r="T1249" s="98">
        <v>16.670000000000002</v>
      </c>
    </row>
    <row r="1250" spans="8:20">
      <c r="H1250" s="139">
        <v>41929</v>
      </c>
      <c r="I1250" s="98">
        <v>4310</v>
      </c>
      <c r="J1250" s="98">
        <v>952.25</v>
      </c>
      <c r="K1250" s="98">
        <v>3209</v>
      </c>
      <c r="L1250" s="98">
        <v>330.1</v>
      </c>
      <c r="M1250" s="98">
        <v>2461</v>
      </c>
      <c r="N1250" s="98">
        <v>347.75</v>
      </c>
      <c r="O1250" s="98">
        <v>0</v>
      </c>
      <c r="P1250" s="98">
        <v>515.5</v>
      </c>
      <c r="Q1250" s="98">
        <v>14830</v>
      </c>
      <c r="R1250" s="98">
        <v>63</v>
      </c>
      <c r="S1250" s="98">
        <v>4172</v>
      </c>
      <c r="T1250" s="98">
        <v>16.579999999999998</v>
      </c>
    </row>
    <row r="1251" spans="8:20">
      <c r="H1251" s="139">
        <v>41932</v>
      </c>
      <c r="I1251" s="98">
        <v>4302</v>
      </c>
      <c r="J1251" s="98">
        <v>945.5</v>
      </c>
      <c r="K1251" s="98">
        <v>3249</v>
      </c>
      <c r="L1251" s="98">
        <v>330.5</v>
      </c>
      <c r="M1251" s="98">
        <v>2461</v>
      </c>
      <c r="N1251" s="98">
        <v>348</v>
      </c>
      <c r="O1251" s="98">
        <v>0</v>
      </c>
      <c r="P1251" s="98">
        <v>513.75</v>
      </c>
      <c r="Q1251" s="98">
        <v>14970</v>
      </c>
      <c r="R1251" s="98">
        <v>62.29</v>
      </c>
      <c r="S1251" s="98">
        <v>4178</v>
      </c>
      <c r="T1251" s="98">
        <v>16.66</v>
      </c>
    </row>
    <row r="1252" spans="8:20">
      <c r="H1252" s="139">
        <v>41933</v>
      </c>
      <c r="I1252" s="98">
        <v>4301</v>
      </c>
      <c r="J1252" s="98">
        <v>964</v>
      </c>
      <c r="K1252" s="98">
        <v>3236</v>
      </c>
      <c r="L1252" s="98">
        <v>343</v>
      </c>
      <c r="M1252" s="98">
        <v>2380</v>
      </c>
      <c r="N1252" s="98">
        <v>356</v>
      </c>
      <c r="O1252" s="98">
        <v>0</v>
      </c>
      <c r="P1252" s="98">
        <v>520</v>
      </c>
      <c r="Q1252" s="98">
        <v>14935</v>
      </c>
      <c r="R1252" s="98">
        <v>62.79</v>
      </c>
      <c r="S1252" s="98">
        <v>4277</v>
      </c>
      <c r="T1252" s="98">
        <v>16.41</v>
      </c>
    </row>
    <row r="1253" spans="8:20">
      <c r="H1253" s="139">
        <v>41934</v>
      </c>
      <c r="I1253" s="98">
        <v>4300</v>
      </c>
      <c r="J1253" s="98">
        <v>960</v>
      </c>
      <c r="K1253" s="98">
        <v>3299</v>
      </c>
      <c r="L1253" s="98">
        <v>337.8</v>
      </c>
      <c r="M1253" s="98">
        <v>2313</v>
      </c>
      <c r="N1253" s="98">
        <v>353</v>
      </c>
      <c r="O1253" s="98">
        <v>0</v>
      </c>
      <c r="P1253" s="98">
        <v>522</v>
      </c>
      <c r="Q1253" s="98">
        <v>14860</v>
      </c>
      <c r="R1253" s="98">
        <v>62.68</v>
      </c>
      <c r="S1253" s="98">
        <v>4274</v>
      </c>
      <c r="T1253" s="98">
        <v>16.52</v>
      </c>
    </row>
    <row r="1254" spans="8:20">
      <c r="H1254" s="139">
        <v>41935</v>
      </c>
      <c r="I1254" s="98">
        <v>4300</v>
      </c>
      <c r="J1254" s="98">
        <v>992.5</v>
      </c>
      <c r="K1254" s="98">
        <v>3254</v>
      </c>
      <c r="L1254" s="98">
        <v>352.8</v>
      </c>
      <c r="M1254" s="98">
        <v>2311</v>
      </c>
      <c r="N1254" s="98">
        <v>360</v>
      </c>
      <c r="O1254" s="98">
        <v>0</v>
      </c>
      <c r="P1254" s="98">
        <v>527.5</v>
      </c>
      <c r="Q1254" s="98">
        <v>14815</v>
      </c>
      <c r="R1254" s="98">
        <v>63.04</v>
      </c>
      <c r="S1254" s="98">
        <v>4340</v>
      </c>
      <c r="T1254" s="98">
        <v>16.170000000000002</v>
      </c>
    </row>
    <row r="1255" spans="8:20">
      <c r="H1255" s="139">
        <v>41936</v>
      </c>
      <c r="I1255" s="98">
        <v>4316</v>
      </c>
      <c r="J1255" s="98">
        <v>979.5</v>
      </c>
      <c r="K1255" s="98">
        <v>3304</v>
      </c>
      <c r="L1255" s="98">
        <v>351</v>
      </c>
      <c r="M1255" s="98">
        <v>2269</v>
      </c>
      <c r="N1255" s="98">
        <v>352.5</v>
      </c>
      <c r="O1255" s="98">
        <v>0</v>
      </c>
      <c r="P1255" s="98">
        <v>517.5</v>
      </c>
      <c r="Q1255" s="98">
        <v>14855</v>
      </c>
      <c r="R1255" s="98">
        <v>63.81</v>
      </c>
      <c r="S1255" s="98">
        <v>4310</v>
      </c>
      <c r="T1255" s="98">
        <v>16.399999999999999</v>
      </c>
    </row>
    <row r="1256" spans="8:20">
      <c r="H1256" s="139">
        <v>41939</v>
      </c>
      <c r="I1256" s="98">
        <v>4401</v>
      </c>
      <c r="J1256" s="98">
        <v>1003</v>
      </c>
      <c r="K1256" s="98">
        <v>3295</v>
      </c>
      <c r="L1256" s="98">
        <v>377</v>
      </c>
      <c r="M1256" s="98">
        <v>2269</v>
      </c>
      <c r="N1256" s="98">
        <v>363</v>
      </c>
      <c r="O1256" s="98">
        <v>0</v>
      </c>
      <c r="P1256" s="98">
        <v>523</v>
      </c>
      <c r="Q1256" s="98">
        <v>14850</v>
      </c>
      <c r="R1256" s="98">
        <v>63.67</v>
      </c>
      <c r="S1256" s="98">
        <v>4231</v>
      </c>
      <c r="T1256" s="98">
        <v>16.04</v>
      </c>
    </row>
    <row r="1257" spans="8:20">
      <c r="H1257" s="139">
        <v>41940</v>
      </c>
      <c r="I1257" s="98">
        <v>4400</v>
      </c>
      <c r="J1257" s="98">
        <v>1007</v>
      </c>
      <c r="K1257" s="98">
        <v>3375</v>
      </c>
      <c r="L1257" s="98">
        <v>374.7</v>
      </c>
      <c r="M1257" s="98">
        <v>2260</v>
      </c>
      <c r="N1257" s="98">
        <v>364.75</v>
      </c>
      <c r="O1257" s="98">
        <v>0</v>
      </c>
      <c r="P1257" s="98">
        <v>532</v>
      </c>
      <c r="Q1257" s="98">
        <v>14820</v>
      </c>
      <c r="R1257" s="98">
        <v>64.47</v>
      </c>
      <c r="S1257" s="98">
        <v>4209</v>
      </c>
      <c r="T1257" s="98">
        <v>16.18</v>
      </c>
    </row>
    <row r="1258" spans="8:20">
      <c r="H1258" s="139">
        <v>41941</v>
      </c>
      <c r="I1258" s="98">
        <v>4400</v>
      </c>
      <c r="J1258" s="98">
        <v>1041</v>
      </c>
      <c r="K1258" s="98">
        <v>3387</v>
      </c>
      <c r="L1258" s="98">
        <v>399.5</v>
      </c>
      <c r="M1258" s="98">
        <v>2260</v>
      </c>
      <c r="N1258" s="98">
        <v>375.5</v>
      </c>
      <c r="O1258" s="98">
        <v>0</v>
      </c>
      <c r="P1258" s="98">
        <v>540</v>
      </c>
      <c r="Q1258" s="98">
        <v>14825</v>
      </c>
      <c r="R1258" s="98">
        <v>65.349999999999994</v>
      </c>
      <c r="S1258" s="98">
        <v>4250</v>
      </c>
      <c r="T1258" s="98">
        <v>16.3</v>
      </c>
    </row>
    <row r="1259" spans="8:20">
      <c r="H1259" s="139">
        <v>41942</v>
      </c>
      <c r="I1259" s="98">
        <v>4401</v>
      </c>
      <c r="J1259" s="98">
        <v>1024.5</v>
      </c>
      <c r="K1259" s="98">
        <v>3383</v>
      </c>
      <c r="L1259" s="98">
        <v>379.8</v>
      </c>
      <c r="M1259" s="98">
        <v>2242</v>
      </c>
      <c r="N1259" s="98">
        <v>373.25</v>
      </c>
      <c r="O1259" s="98">
        <v>0</v>
      </c>
      <c r="P1259" s="98">
        <v>535.75</v>
      </c>
      <c r="Q1259" s="98">
        <v>14655</v>
      </c>
      <c r="R1259" s="98">
        <v>64.5</v>
      </c>
      <c r="S1259" s="98">
        <v>4210</v>
      </c>
      <c r="T1259" s="98">
        <v>16.25</v>
      </c>
    </row>
    <row r="1260" spans="8:20">
      <c r="H1260" s="139">
        <v>41943</v>
      </c>
      <c r="I1260" s="98">
        <v>4508</v>
      </c>
      <c r="J1260" s="98">
        <v>1047</v>
      </c>
      <c r="K1260" s="98">
        <v>3529</v>
      </c>
      <c r="L1260" s="98">
        <v>389</v>
      </c>
      <c r="M1260" s="98">
        <v>2210</v>
      </c>
      <c r="N1260" s="98">
        <v>375</v>
      </c>
      <c r="O1260" s="98">
        <v>0</v>
      </c>
      <c r="P1260" s="98">
        <v>532</v>
      </c>
      <c r="Q1260" s="98">
        <v>14510</v>
      </c>
      <c r="R1260" s="98">
        <v>64.45</v>
      </c>
      <c r="S1260" s="98">
        <v>4370</v>
      </c>
      <c r="T1260" s="98">
        <v>16.010000000000002</v>
      </c>
    </row>
    <row r="1261" spans="8:20">
      <c r="H1261" s="139">
        <v>41946</v>
      </c>
      <c r="I1261" s="98">
        <v>4515</v>
      </c>
      <c r="J1261" s="98">
        <v>1027.75</v>
      </c>
      <c r="K1261" s="98">
        <v>3602</v>
      </c>
      <c r="L1261" s="98">
        <v>370.7</v>
      </c>
      <c r="M1261" s="98">
        <v>2210</v>
      </c>
      <c r="N1261" s="98">
        <v>373.75</v>
      </c>
      <c r="O1261" s="98">
        <v>0</v>
      </c>
      <c r="P1261" s="98">
        <v>538</v>
      </c>
      <c r="Q1261" s="98">
        <v>14450</v>
      </c>
      <c r="R1261" s="98">
        <v>64.25</v>
      </c>
      <c r="S1261" s="98">
        <v>0</v>
      </c>
      <c r="T1261" s="98">
        <v>15.93</v>
      </c>
    </row>
    <row r="1262" spans="8:20">
      <c r="H1262" s="139">
        <v>41947</v>
      </c>
      <c r="I1262" s="98">
        <v>4515</v>
      </c>
      <c r="J1262" s="98">
        <v>1014.25</v>
      </c>
      <c r="K1262" s="98">
        <v>3602</v>
      </c>
      <c r="L1262" s="98">
        <v>372.5</v>
      </c>
      <c r="M1262" s="98">
        <v>2210</v>
      </c>
      <c r="N1262" s="98">
        <v>364.5</v>
      </c>
      <c r="O1262" s="98">
        <v>0</v>
      </c>
      <c r="P1262" s="98">
        <v>531</v>
      </c>
      <c r="Q1262" s="98">
        <v>14415</v>
      </c>
      <c r="R1262" s="98">
        <v>62.8</v>
      </c>
      <c r="S1262" s="98">
        <v>0</v>
      </c>
      <c r="T1262" s="98">
        <v>15.72</v>
      </c>
    </row>
    <row r="1263" spans="8:20">
      <c r="H1263" s="139">
        <v>41948</v>
      </c>
      <c r="I1263" s="98">
        <v>4515</v>
      </c>
      <c r="J1263" s="98">
        <v>1020</v>
      </c>
      <c r="K1263" s="98">
        <v>3602</v>
      </c>
      <c r="L1263" s="98">
        <v>376</v>
      </c>
      <c r="M1263" s="98">
        <v>2210</v>
      </c>
      <c r="N1263" s="98">
        <v>369.75</v>
      </c>
      <c r="O1263" s="98">
        <v>0</v>
      </c>
      <c r="P1263" s="98">
        <v>525</v>
      </c>
      <c r="Q1263" s="98">
        <v>14395</v>
      </c>
      <c r="R1263" s="98">
        <v>62.71</v>
      </c>
      <c r="S1263" s="98">
        <v>4200</v>
      </c>
      <c r="T1263" s="98">
        <v>15.53</v>
      </c>
    </row>
    <row r="1264" spans="8:20">
      <c r="H1264" s="139">
        <v>41949</v>
      </c>
      <c r="I1264" s="98">
        <v>4515</v>
      </c>
      <c r="J1264" s="98">
        <v>1029</v>
      </c>
      <c r="K1264" s="98">
        <v>3602</v>
      </c>
      <c r="L1264" s="98">
        <v>390.8</v>
      </c>
      <c r="M1264" s="98">
        <v>2210</v>
      </c>
      <c r="N1264" s="98">
        <v>370</v>
      </c>
      <c r="O1264" s="98">
        <v>0</v>
      </c>
      <c r="P1264" s="98">
        <v>520.5</v>
      </c>
      <c r="Q1264" s="98">
        <v>14210</v>
      </c>
      <c r="R1264" s="98">
        <v>63.19</v>
      </c>
      <c r="S1264" s="98">
        <v>0</v>
      </c>
      <c r="T1264" s="98">
        <v>15.5</v>
      </c>
    </row>
    <row r="1265" spans="8:20">
      <c r="H1265" s="139">
        <v>41950</v>
      </c>
      <c r="I1265" s="98">
        <v>4515</v>
      </c>
      <c r="J1265" s="98">
        <v>1042</v>
      </c>
      <c r="K1265" s="98">
        <v>3602</v>
      </c>
      <c r="L1265" s="98">
        <v>392.5</v>
      </c>
      <c r="M1265" s="98">
        <v>2210</v>
      </c>
      <c r="N1265" s="98">
        <v>367.5</v>
      </c>
      <c r="O1265" s="98">
        <v>0</v>
      </c>
      <c r="P1265" s="98">
        <v>514</v>
      </c>
      <c r="Q1265" s="98">
        <v>14050</v>
      </c>
      <c r="R1265" s="98">
        <v>63.96</v>
      </c>
      <c r="S1265" s="98">
        <v>0</v>
      </c>
      <c r="T1265" s="98">
        <v>15.68</v>
      </c>
    </row>
    <row r="1266" spans="8:20">
      <c r="H1266" s="139">
        <v>41953</v>
      </c>
      <c r="I1266" s="98">
        <v>4515</v>
      </c>
      <c r="J1266" s="98">
        <v>1026</v>
      </c>
      <c r="K1266" s="98">
        <v>3602</v>
      </c>
      <c r="L1266" s="98">
        <v>381.3</v>
      </c>
      <c r="M1266" s="98">
        <v>2210</v>
      </c>
      <c r="N1266" s="98">
        <v>369</v>
      </c>
      <c r="O1266" s="98">
        <v>0</v>
      </c>
      <c r="P1266" s="98">
        <v>518</v>
      </c>
      <c r="Q1266" s="98">
        <v>14060</v>
      </c>
      <c r="R1266" s="98">
        <v>62.43</v>
      </c>
      <c r="S1266" s="98">
        <v>4210</v>
      </c>
      <c r="T1266" s="98">
        <v>15.64</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223"/>
  <sheetViews>
    <sheetView workbookViewId="0">
      <pane xSplit="8" ySplit="4" topLeftCell="I11" activePane="bottomRight" state="frozen"/>
      <selection pane="topRight" activeCell="I1" sqref="I1"/>
      <selection pane="bottomLeft" activeCell="A5" sqref="A5"/>
      <selection pane="bottomRight" activeCell="N11" sqref="N11"/>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250</v>
      </c>
      <c r="J1" s="93" t="s">
        <v>251</v>
      </c>
    </row>
    <row r="2" spans="1:10" hidden="1">
      <c r="H2" s="57" t="str">
        <f>[7]!edb()</f>
        <v>Wind资讯</v>
      </c>
      <c r="I2" s="59"/>
      <c r="J2" s="60"/>
    </row>
    <row r="3" spans="1:10" hidden="1">
      <c r="H3" s="43" t="s">
        <v>383</v>
      </c>
      <c r="I3" s="44" t="s">
        <v>436</v>
      </c>
      <c r="J3" s="44" t="s">
        <v>437</v>
      </c>
    </row>
    <row r="4" spans="1:10">
      <c r="G4" s="42"/>
      <c r="H4" s="51" t="s">
        <v>398</v>
      </c>
      <c r="I4" s="58" t="s">
        <v>438</v>
      </c>
      <c r="J4" s="58"/>
    </row>
    <row r="5" spans="1:10">
      <c r="H5" s="51">
        <v>38622</v>
      </c>
      <c r="I5" s="71">
        <v>125.5</v>
      </c>
      <c r="J5" s="71">
        <v>123.8</v>
      </c>
    </row>
    <row r="6" spans="1:10">
      <c r="A6" s="48" t="s">
        <v>250</v>
      </c>
      <c r="H6" s="51">
        <v>38623</v>
      </c>
      <c r="I6" s="71">
        <v>125</v>
      </c>
      <c r="J6" s="71">
        <v>123</v>
      </c>
    </row>
    <row r="7" spans="1:10">
      <c r="A7" s="94"/>
      <c r="B7" s="94"/>
      <c r="C7" s="94"/>
      <c r="D7" s="94"/>
      <c r="E7" s="94"/>
      <c r="H7" s="51">
        <v>38624</v>
      </c>
      <c r="I7" s="71">
        <v>125</v>
      </c>
      <c r="J7" s="71">
        <v>123.1</v>
      </c>
    </row>
    <row r="8" spans="1:10">
      <c r="A8" s="97" t="s">
        <v>250</v>
      </c>
      <c r="B8" s="97"/>
      <c r="C8" s="97"/>
      <c r="D8" s="97">
        <v>1</v>
      </c>
      <c r="E8" s="97"/>
      <c r="F8" s="97"/>
      <c r="H8" s="51">
        <v>38625</v>
      </c>
      <c r="I8" s="71">
        <v>125.8</v>
      </c>
      <c r="J8" s="71">
        <v>124.1</v>
      </c>
    </row>
    <row r="9" spans="1:10">
      <c r="A9" s="97" t="s">
        <v>251</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295</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9">
        <v>41521</v>
      </c>
      <c r="I1924" s="98">
        <v>212.2</v>
      </c>
      <c r="J1924" s="98">
        <v>215.5</v>
      </c>
    </row>
    <row r="1925" spans="8:10">
      <c r="H1925" s="139">
        <v>41522</v>
      </c>
      <c r="I1925" s="98">
        <v>212.9</v>
      </c>
      <c r="J1925" s="98">
        <v>216</v>
      </c>
    </row>
    <row r="1926" spans="8:10">
      <c r="H1926" s="139">
        <v>41523</v>
      </c>
      <c r="I1926" s="98">
        <v>212.7</v>
      </c>
      <c r="J1926" s="98">
        <v>215.9</v>
      </c>
    </row>
    <row r="1927" spans="8:10">
      <c r="H1927" s="139">
        <v>41526</v>
      </c>
      <c r="I1927" s="98">
        <v>212.5</v>
      </c>
      <c r="J1927" s="98">
        <v>215.5</v>
      </c>
    </row>
    <row r="1928" spans="8:10">
      <c r="H1928" s="139">
        <v>41527</v>
      </c>
      <c r="I1928" s="98">
        <v>212.4</v>
      </c>
      <c r="J1928" s="98">
        <v>215.5</v>
      </c>
    </row>
    <row r="1929" spans="8:10">
      <c r="H1929" s="139">
        <v>41528</v>
      </c>
      <c r="I1929" s="98">
        <v>211.68</v>
      </c>
      <c r="J1929" s="98">
        <v>214.74</v>
      </c>
    </row>
    <row r="1930" spans="8:10">
      <c r="H1930" s="139">
        <v>41529</v>
      </c>
      <c r="I1930" s="98">
        <v>211.75</v>
      </c>
      <c r="J1930" s="98">
        <v>214.71</v>
      </c>
    </row>
    <row r="1931" spans="8:10">
      <c r="H1931" s="139">
        <v>41530</v>
      </c>
      <c r="I1931" s="98">
        <v>211.49</v>
      </c>
      <c r="J1931" s="98">
        <v>214.36</v>
      </c>
    </row>
    <row r="1932" spans="8:10">
      <c r="H1932" s="139">
        <v>41533</v>
      </c>
      <c r="I1932" s="98">
        <v>210.89</v>
      </c>
      <c r="J1932" s="98">
        <v>213.91</v>
      </c>
    </row>
    <row r="1933" spans="8:10">
      <c r="H1933" s="139">
        <v>41534</v>
      </c>
      <c r="I1933" s="98">
        <v>211.4</v>
      </c>
      <c r="J1933" s="98">
        <v>214.1</v>
      </c>
    </row>
    <row r="1934" spans="8:10">
      <c r="H1934" s="139">
        <v>41536</v>
      </c>
      <c r="I1934" s="98">
        <v>208.5</v>
      </c>
      <c r="J1934" s="98">
        <v>210.9</v>
      </c>
    </row>
    <row r="1935" spans="8:10">
      <c r="H1935" s="139">
        <v>41537</v>
      </c>
      <c r="I1935" s="98">
        <v>210.1</v>
      </c>
      <c r="J1935" s="98">
        <v>212.7</v>
      </c>
    </row>
    <row r="1936" spans="8:10">
      <c r="H1936" s="139">
        <v>41539</v>
      </c>
      <c r="I1936" s="98">
        <v>209.4</v>
      </c>
      <c r="J1936" s="98">
        <v>211.7</v>
      </c>
    </row>
    <row r="1937" spans="8:10">
      <c r="H1937" s="139">
        <v>41540</v>
      </c>
      <c r="I1937" s="98">
        <v>208.99</v>
      </c>
      <c r="J1937" s="98">
        <v>211.23</v>
      </c>
    </row>
    <row r="1938" spans="8:10">
      <c r="H1938" s="139">
        <v>41541</v>
      </c>
      <c r="I1938" s="98">
        <v>208.13</v>
      </c>
      <c r="J1938" s="98">
        <v>210.1</v>
      </c>
    </row>
    <row r="1939" spans="8:10">
      <c r="H1939" s="139">
        <v>41542</v>
      </c>
      <c r="I1939" s="98">
        <v>208.76</v>
      </c>
      <c r="J1939" s="98">
        <v>210.84</v>
      </c>
    </row>
    <row r="1940" spans="8:10">
      <c r="H1940" s="139">
        <v>41543</v>
      </c>
      <c r="I1940" s="98">
        <v>207.56</v>
      </c>
      <c r="J1940" s="98">
        <v>209.35</v>
      </c>
    </row>
    <row r="1941" spans="8:10">
      <c r="H1941" s="139">
        <v>41544</v>
      </c>
      <c r="I1941" s="98">
        <v>208.19</v>
      </c>
      <c r="J1941" s="98">
        <v>210.22</v>
      </c>
    </row>
    <row r="1942" spans="8:10">
      <c r="H1942" s="139">
        <v>41546</v>
      </c>
      <c r="I1942" s="98">
        <v>207.48</v>
      </c>
      <c r="J1942" s="98">
        <v>209.44</v>
      </c>
    </row>
    <row r="1943" spans="8:10">
      <c r="H1943" s="139">
        <v>41547</v>
      </c>
      <c r="I1943" s="98">
        <v>207.44</v>
      </c>
      <c r="J1943" s="98">
        <v>209.55</v>
      </c>
    </row>
    <row r="1944" spans="8:10">
      <c r="H1944" s="139">
        <v>41548</v>
      </c>
      <c r="I1944" s="98">
        <v>207.7</v>
      </c>
      <c r="J1944" s="98">
        <v>209.9</v>
      </c>
    </row>
    <row r="1945" spans="8:10">
      <c r="H1945" s="139">
        <v>41549</v>
      </c>
      <c r="I1945" s="98">
        <v>207.6</v>
      </c>
      <c r="J1945" s="98">
        <v>209.5</v>
      </c>
    </row>
    <row r="1946" spans="8:10">
      <c r="H1946" s="139">
        <v>41550</v>
      </c>
      <c r="I1946" s="98">
        <v>207.1</v>
      </c>
      <c r="J1946" s="98">
        <v>209</v>
      </c>
    </row>
    <row r="1947" spans="8:10">
      <c r="H1947" s="139">
        <v>41551</v>
      </c>
      <c r="I1947" s="98">
        <v>207.8</v>
      </c>
      <c r="J1947" s="98">
        <v>209.8</v>
      </c>
    </row>
    <row r="1948" spans="8:10">
      <c r="H1948" s="139">
        <v>41554</v>
      </c>
      <c r="I1948" s="98">
        <v>207.2</v>
      </c>
      <c r="J1948" s="98">
        <v>209</v>
      </c>
    </row>
    <row r="1949" spans="8:10">
      <c r="H1949" s="139">
        <v>41555</v>
      </c>
      <c r="I1949" s="98">
        <v>207.46</v>
      </c>
      <c r="J1949" s="98">
        <v>209.51</v>
      </c>
    </row>
    <row r="1950" spans="8:10">
      <c r="H1950" s="139">
        <v>41556</v>
      </c>
      <c r="I1950" s="98">
        <v>207.21</v>
      </c>
      <c r="J1950" s="98">
        <v>209.14</v>
      </c>
    </row>
    <row r="1951" spans="8:10">
      <c r="H1951" s="139">
        <v>41557</v>
      </c>
      <c r="I1951" s="98">
        <v>206.02</v>
      </c>
      <c r="J1951" s="98">
        <v>207.65</v>
      </c>
    </row>
    <row r="1952" spans="8:10">
      <c r="H1952" s="139">
        <v>41558</v>
      </c>
      <c r="I1952" s="98">
        <v>204.81</v>
      </c>
      <c r="J1952" s="98">
        <v>206.35</v>
      </c>
    </row>
    <row r="1953" spans="8:10">
      <c r="H1953" s="139">
        <v>41559</v>
      </c>
      <c r="I1953" s="98">
        <v>204.72</v>
      </c>
      <c r="J1953" s="98">
        <v>206.14</v>
      </c>
    </row>
    <row r="1954" spans="8:10">
      <c r="H1954" s="139">
        <v>41561</v>
      </c>
      <c r="I1954" s="98">
        <v>204.07</v>
      </c>
      <c r="J1954" s="98">
        <v>205.41</v>
      </c>
    </row>
    <row r="1955" spans="8:10">
      <c r="H1955" s="139">
        <v>41562</v>
      </c>
      <c r="I1955" s="98">
        <v>203.54</v>
      </c>
      <c r="J1955" s="98">
        <v>204.63</v>
      </c>
    </row>
    <row r="1956" spans="8:10">
      <c r="H1956" s="139">
        <v>41563</v>
      </c>
      <c r="I1956" s="98">
        <v>203.75</v>
      </c>
      <c r="J1956" s="98">
        <v>204.89</v>
      </c>
    </row>
    <row r="1957" spans="8:10">
      <c r="H1957" s="139">
        <v>41564</v>
      </c>
      <c r="I1957" s="98">
        <v>203.2</v>
      </c>
      <c r="J1957" s="98">
        <v>204.25</v>
      </c>
    </row>
    <row r="1958" spans="8:10">
      <c r="H1958" s="139">
        <v>41565</v>
      </c>
      <c r="I1958" s="98">
        <v>202.95</v>
      </c>
      <c r="J1958" s="98">
        <v>204.27</v>
      </c>
    </row>
    <row r="1959" spans="8:10">
      <c r="H1959" s="139">
        <v>41568</v>
      </c>
      <c r="I1959" s="98">
        <v>203.32</v>
      </c>
      <c r="J1959" s="98">
        <v>204.41</v>
      </c>
    </row>
    <row r="1960" spans="8:10">
      <c r="H1960" s="139">
        <v>41569</v>
      </c>
      <c r="I1960" s="98">
        <v>203.41</v>
      </c>
      <c r="J1960" s="98">
        <v>204.48</v>
      </c>
    </row>
    <row r="1961" spans="8:10">
      <c r="H1961" s="139">
        <v>41570</v>
      </c>
      <c r="I1961" s="98">
        <v>202.86</v>
      </c>
      <c r="J1961" s="98">
        <v>203.94</v>
      </c>
    </row>
    <row r="1962" spans="8:10">
      <c r="H1962" s="139">
        <v>41571</v>
      </c>
      <c r="I1962" s="98">
        <v>202.98</v>
      </c>
      <c r="J1962" s="98">
        <v>203.96</v>
      </c>
    </row>
    <row r="1963" spans="8:10">
      <c r="H1963" s="139">
        <v>41572</v>
      </c>
      <c r="I1963" s="98">
        <v>202.92</v>
      </c>
      <c r="J1963" s="98">
        <v>203.99</v>
      </c>
    </row>
    <row r="1964" spans="8:10">
      <c r="H1964" s="139">
        <v>41575</v>
      </c>
      <c r="I1964" s="98">
        <v>203.07</v>
      </c>
      <c r="J1964" s="98">
        <v>204.1</v>
      </c>
    </row>
    <row r="1965" spans="8:10">
      <c r="H1965" s="139">
        <v>41576</v>
      </c>
      <c r="I1965" s="98">
        <v>202.61</v>
      </c>
      <c r="J1965" s="98">
        <v>203.43</v>
      </c>
    </row>
    <row r="1966" spans="8:10">
      <c r="H1966" s="139">
        <v>41577</v>
      </c>
      <c r="I1966" s="98">
        <v>202.26</v>
      </c>
      <c r="J1966" s="98">
        <v>203.11</v>
      </c>
    </row>
    <row r="1967" spans="8:10">
      <c r="H1967" s="139">
        <v>41578</v>
      </c>
      <c r="I1967" s="98">
        <v>202.14</v>
      </c>
      <c r="J1967" s="98">
        <v>202.95</v>
      </c>
    </row>
    <row r="1968" spans="8:10">
      <c r="H1968" s="139">
        <v>41579</v>
      </c>
      <c r="I1968" s="98">
        <v>202.16</v>
      </c>
      <c r="J1968" s="98">
        <v>203.07</v>
      </c>
    </row>
    <row r="1969" spans="8:10">
      <c r="H1969" s="139">
        <v>41582</v>
      </c>
      <c r="I1969" s="98">
        <v>200.57</v>
      </c>
      <c r="J1969" s="98">
        <v>201.15</v>
      </c>
    </row>
    <row r="1970" spans="8:10">
      <c r="H1970" s="139">
        <v>41583</v>
      </c>
      <c r="I1970" s="98">
        <v>200.67</v>
      </c>
      <c r="J1970" s="98">
        <v>201.19</v>
      </c>
    </row>
    <row r="1971" spans="8:10">
      <c r="H1971" s="139">
        <v>41584</v>
      </c>
      <c r="I1971" s="98">
        <v>200.13</v>
      </c>
      <c r="J1971" s="98">
        <v>200.55</v>
      </c>
    </row>
    <row r="1972" spans="8:10">
      <c r="H1972" s="139">
        <v>41585</v>
      </c>
      <c r="I1972" s="98">
        <v>200.1</v>
      </c>
      <c r="J1972" s="98">
        <v>200.62</v>
      </c>
    </row>
    <row r="1973" spans="8:10">
      <c r="H1973" s="139">
        <v>41586</v>
      </c>
      <c r="I1973" s="98">
        <v>198.86</v>
      </c>
      <c r="J1973" s="98">
        <v>199.32</v>
      </c>
    </row>
    <row r="1974" spans="8:10">
      <c r="H1974" s="139">
        <v>41589</v>
      </c>
      <c r="I1974" s="98">
        <v>198.92</v>
      </c>
      <c r="J1974" s="98">
        <v>199.29</v>
      </c>
    </row>
    <row r="1975" spans="8:10">
      <c r="H1975" s="139">
        <v>41590</v>
      </c>
      <c r="I1975" s="98">
        <v>198.71</v>
      </c>
      <c r="J1975" s="98">
        <v>199.03</v>
      </c>
    </row>
    <row r="1976" spans="8:10">
      <c r="H1976" s="139">
        <v>41591</v>
      </c>
      <c r="I1976" s="98">
        <v>198.11</v>
      </c>
      <c r="J1976" s="98">
        <v>198.42</v>
      </c>
    </row>
    <row r="1977" spans="8:10">
      <c r="H1977" s="139">
        <v>41592</v>
      </c>
      <c r="I1977" s="98">
        <v>198.9</v>
      </c>
      <c r="J1977" s="98">
        <v>199.2</v>
      </c>
    </row>
    <row r="1978" spans="8:10">
      <c r="H1978" s="139">
        <v>41593</v>
      </c>
      <c r="I1978" s="98">
        <v>197.95</v>
      </c>
      <c r="J1978" s="98">
        <v>198.08</v>
      </c>
    </row>
    <row r="1979" spans="8:10">
      <c r="H1979" s="139">
        <v>41596</v>
      </c>
      <c r="I1979" s="98">
        <v>197.91</v>
      </c>
      <c r="J1979" s="98">
        <v>198.04</v>
      </c>
    </row>
    <row r="1980" spans="8:10">
      <c r="H1980" s="139">
        <v>41597</v>
      </c>
      <c r="I1980" s="98">
        <v>198.94</v>
      </c>
      <c r="J1980" s="98">
        <v>199.04</v>
      </c>
    </row>
    <row r="1981" spans="8:10">
      <c r="H1981" s="139">
        <v>41598</v>
      </c>
      <c r="I1981" s="98">
        <v>198.83</v>
      </c>
      <c r="J1981" s="98">
        <v>199.14</v>
      </c>
    </row>
    <row r="1982" spans="8:10">
      <c r="H1982" s="139">
        <v>41599</v>
      </c>
      <c r="I1982" s="98">
        <v>197.87</v>
      </c>
      <c r="J1982" s="98">
        <v>197.95</v>
      </c>
    </row>
    <row r="1983" spans="8:10">
      <c r="H1983" s="139">
        <v>41600</v>
      </c>
      <c r="I1983" s="98">
        <v>199.61</v>
      </c>
      <c r="J1983" s="98">
        <v>200.08</v>
      </c>
    </row>
    <row r="1984" spans="8:10">
      <c r="H1984" s="139">
        <v>41603</v>
      </c>
      <c r="I1984" s="98">
        <v>198.64</v>
      </c>
      <c r="J1984" s="98">
        <v>198.92</v>
      </c>
    </row>
    <row r="1985" spans="8:10">
      <c r="H1985" s="139">
        <v>41604</v>
      </c>
      <c r="I1985" s="98">
        <v>198.49</v>
      </c>
      <c r="J1985" s="98">
        <v>198.7</v>
      </c>
    </row>
    <row r="1986" spans="8:10">
      <c r="H1986" s="139">
        <v>41605</v>
      </c>
      <c r="I1986" s="98">
        <v>198.81</v>
      </c>
      <c r="J1986" s="98">
        <v>199.03</v>
      </c>
    </row>
    <row r="1987" spans="8:10">
      <c r="H1987" s="139">
        <v>41606</v>
      </c>
      <c r="I1987" s="98">
        <v>198.27</v>
      </c>
      <c r="J1987" s="98">
        <v>198.45</v>
      </c>
    </row>
    <row r="1988" spans="8:10">
      <c r="H1988" s="139">
        <v>41607</v>
      </c>
      <c r="I1988" s="98">
        <v>198.53</v>
      </c>
      <c r="J1988" s="98">
        <v>198.78</v>
      </c>
    </row>
    <row r="1989" spans="8:10">
      <c r="H1989" s="139">
        <v>41610</v>
      </c>
      <c r="I1989" s="98">
        <v>197.93</v>
      </c>
      <c r="J1989" s="98">
        <v>197.99</v>
      </c>
    </row>
    <row r="1990" spans="8:10">
      <c r="H1990" s="139">
        <v>41611</v>
      </c>
      <c r="I1990" s="98">
        <v>198.16</v>
      </c>
      <c r="J1990" s="98">
        <v>198.27</v>
      </c>
    </row>
    <row r="1991" spans="8:10">
      <c r="H1991" s="139">
        <v>41612</v>
      </c>
      <c r="I1991" s="98">
        <v>198.48</v>
      </c>
      <c r="J1991" s="98">
        <v>198.59</v>
      </c>
    </row>
    <row r="1992" spans="8:10">
      <c r="H1992" s="139">
        <v>41613</v>
      </c>
      <c r="I1992" s="98">
        <v>197.85</v>
      </c>
      <c r="J1992" s="98">
        <v>197.77</v>
      </c>
    </row>
    <row r="1993" spans="8:10">
      <c r="H1993" s="139">
        <v>41614</v>
      </c>
      <c r="I1993" s="98">
        <v>197.52</v>
      </c>
      <c r="J1993" s="98">
        <v>197.53</v>
      </c>
    </row>
    <row r="1994" spans="8:10">
      <c r="H1994" s="139">
        <v>41617</v>
      </c>
      <c r="I1994" s="98">
        <v>197.03</v>
      </c>
      <c r="J1994" s="98">
        <v>197.01</v>
      </c>
    </row>
    <row r="1995" spans="8:10">
      <c r="H1995" s="139">
        <v>41618</v>
      </c>
      <c r="I1995" s="98">
        <v>197.17</v>
      </c>
      <c r="J1995" s="98">
        <v>196.94</v>
      </c>
    </row>
    <row r="1996" spans="8:10">
      <c r="H1996" s="139">
        <v>41619</v>
      </c>
      <c r="I1996" s="98">
        <v>197.76</v>
      </c>
      <c r="J1996" s="98">
        <v>197.7</v>
      </c>
    </row>
    <row r="1997" spans="8:10">
      <c r="H1997" s="139">
        <v>41620</v>
      </c>
      <c r="I1997" s="98">
        <v>197.42</v>
      </c>
      <c r="J1997" s="98">
        <v>197.44</v>
      </c>
    </row>
    <row r="1998" spans="8:10">
      <c r="H1998" s="139">
        <v>41621</v>
      </c>
      <c r="I1998" s="98">
        <v>197.49</v>
      </c>
      <c r="J1998" s="98">
        <v>197.41</v>
      </c>
    </row>
    <row r="1999" spans="8:10">
      <c r="H1999" s="139">
        <v>41624</v>
      </c>
      <c r="I1999" s="98">
        <v>197.38</v>
      </c>
      <c r="J1999" s="98">
        <v>197.14</v>
      </c>
    </row>
    <row r="2000" spans="8:10">
      <c r="H2000" s="139">
        <v>41625</v>
      </c>
      <c r="I2000" s="98">
        <v>197.98</v>
      </c>
      <c r="J2000" s="98">
        <v>198.04</v>
      </c>
    </row>
    <row r="2001" spans="8:10">
      <c r="H2001" s="139">
        <v>41626</v>
      </c>
      <c r="I2001" s="98">
        <v>198.54</v>
      </c>
      <c r="J2001" s="98">
        <v>198.74</v>
      </c>
    </row>
    <row r="2002" spans="8:10">
      <c r="H2002" s="139">
        <v>41627</v>
      </c>
      <c r="I2002" s="98">
        <v>198.46</v>
      </c>
      <c r="J2002" s="98">
        <v>198.69</v>
      </c>
    </row>
    <row r="2003" spans="8:10">
      <c r="H2003" s="139">
        <v>41628</v>
      </c>
      <c r="I2003" s="98">
        <v>198.43</v>
      </c>
      <c r="J2003" s="98">
        <v>198.47</v>
      </c>
    </row>
    <row r="2004" spans="8:10">
      <c r="H2004" s="139">
        <v>41631</v>
      </c>
      <c r="I2004" s="98">
        <v>199.51</v>
      </c>
      <c r="J2004" s="98">
        <v>199.91</v>
      </c>
    </row>
    <row r="2005" spans="8:10">
      <c r="H2005" s="139">
        <v>41632</v>
      </c>
      <c r="I2005" s="98">
        <v>199.58</v>
      </c>
      <c r="J2005" s="98">
        <v>200.03</v>
      </c>
    </row>
    <row r="2006" spans="8:10">
      <c r="H2006" s="139">
        <v>41633</v>
      </c>
      <c r="I2006" s="98">
        <v>199.78</v>
      </c>
      <c r="J2006" s="98">
        <v>200.27</v>
      </c>
    </row>
    <row r="2007" spans="8:10">
      <c r="H2007" s="139">
        <v>41634</v>
      </c>
      <c r="I2007" s="98">
        <v>200</v>
      </c>
      <c r="J2007" s="98">
        <v>200.63</v>
      </c>
    </row>
    <row r="2008" spans="8:10">
      <c r="H2008" s="139">
        <v>41635</v>
      </c>
      <c r="I2008" s="98">
        <v>200.98</v>
      </c>
      <c r="J2008" s="98">
        <v>201.52</v>
      </c>
    </row>
    <row r="2009" spans="8:10">
      <c r="H2009" s="139">
        <v>41638</v>
      </c>
      <c r="I2009" s="98">
        <v>201.73</v>
      </c>
      <c r="J2009" s="98">
        <v>202.51</v>
      </c>
    </row>
    <row r="2010" spans="8:10">
      <c r="H2010" s="139">
        <v>41639</v>
      </c>
      <c r="I2010" s="98">
        <v>202.36</v>
      </c>
      <c r="J2010" s="98">
        <v>203.23</v>
      </c>
    </row>
    <row r="2011" spans="8:10">
      <c r="H2011" s="139">
        <v>41640</v>
      </c>
      <c r="I2011" s="98">
        <v>201.9</v>
      </c>
      <c r="J2011" s="98">
        <v>202.9</v>
      </c>
    </row>
    <row r="2012" spans="8:10">
      <c r="H2012" s="139">
        <v>41641</v>
      </c>
      <c r="I2012" s="98">
        <v>203.58</v>
      </c>
      <c r="J2012" s="98">
        <v>204.91</v>
      </c>
    </row>
    <row r="2013" spans="8:10">
      <c r="H2013" s="139">
        <v>41642</v>
      </c>
      <c r="I2013" s="98">
        <v>203.07</v>
      </c>
      <c r="J2013" s="98">
        <v>204.2</v>
      </c>
    </row>
    <row r="2014" spans="8:10">
      <c r="H2014" s="139">
        <v>41645</v>
      </c>
      <c r="I2014" s="98">
        <v>201.86</v>
      </c>
      <c r="J2014" s="98">
        <v>202.74</v>
      </c>
    </row>
    <row r="2015" spans="8:10">
      <c r="H2015" s="139">
        <v>41646</v>
      </c>
      <c r="I2015" s="98">
        <v>204.05</v>
      </c>
      <c r="J2015" s="98">
        <v>205.31</v>
      </c>
    </row>
    <row r="2016" spans="8:10">
      <c r="H2016" s="139">
        <v>41647</v>
      </c>
      <c r="I2016" s="98">
        <v>204.6</v>
      </c>
      <c r="J2016" s="98">
        <v>206.16</v>
      </c>
    </row>
    <row r="2017" spans="8:10">
      <c r="H2017" s="139">
        <v>41648</v>
      </c>
      <c r="I2017" s="98">
        <v>204.9</v>
      </c>
      <c r="J2017" s="98">
        <v>206.36</v>
      </c>
    </row>
    <row r="2018" spans="8:10">
      <c r="H2018" s="139">
        <v>41649</v>
      </c>
      <c r="I2018" s="98">
        <v>205.31</v>
      </c>
      <c r="J2018" s="98">
        <v>206.88</v>
      </c>
    </row>
    <row r="2019" spans="8:10">
      <c r="H2019" s="139">
        <v>41652</v>
      </c>
      <c r="I2019" s="98">
        <v>205.5</v>
      </c>
      <c r="J2019" s="98">
        <v>206.82</v>
      </c>
    </row>
    <row r="2020" spans="8:10">
      <c r="H2020" s="139">
        <v>41653</v>
      </c>
      <c r="I2020" s="98">
        <v>205.16</v>
      </c>
      <c r="J2020" s="98">
        <v>206.62</v>
      </c>
    </row>
    <row r="2021" spans="8:10">
      <c r="H2021" s="139">
        <v>41654</v>
      </c>
      <c r="I2021" s="98">
        <v>204.82</v>
      </c>
      <c r="J2021" s="98">
        <v>206.58</v>
      </c>
    </row>
    <row r="2022" spans="8:10">
      <c r="H2022" s="139">
        <v>41655</v>
      </c>
      <c r="I2022" s="98">
        <v>205.38</v>
      </c>
      <c r="J2022" s="98">
        <v>206.92</v>
      </c>
    </row>
    <row r="2023" spans="8:10">
      <c r="H2023" s="139">
        <v>41656</v>
      </c>
      <c r="I2023" s="98">
        <v>204.71</v>
      </c>
      <c r="J2023" s="98">
        <v>206.15</v>
      </c>
    </row>
    <row r="2024" spans="8:10">
      <c r="H2024" s="139">
        <v>41659</v>
      </c>
      <c r="I2024" s="98">
        <v>206.02</v>
      </c>
      <c r="J2024" s="98">
        <v>207.84</v>
      </c>
    </row>
    <row r="2025" spans="8:10">
      <c r="H2025" s="139">
        <v>41660</v>
      </c>
      <c r="I2025" s="98">
        <v>206.77</v>
      </c>
      <c r="J2025" s="98">
        <v>208.52</v>
      </c>
    </row>
    <row r="2026" spans="8:10">
      <c r="H2026" s="139">
        <v>41661</v>
      </c>
      <c r="I2026" s="98">
        <v>207.28</v>
      </c>
      <c r="J2026" s="98">
        <v>209.1</v>
      </c>
    </row>
    <row r="2027" spans="8:10">
      <c r="H2027" s="139">
        <v>41662</v>
      </c>
      <c r="I2027" s="98">
        <v>207.01</v>
      </c>
      <c r="J2027" s="98">
        <v>208.8</v>
      </c>
    </row>
    <row r="2028" spans="8:10">
      <c r="H2028" s="139">
        <v>41663</v>
      </c>
      <c r="I2028" s="98">
        <v>207.39</v>
      </c>
      <c r="J2028" s="98">
        <v>209.39</v>
      </c>
    </row>
    <row r="2029" spans="8:10">
      <c r="H2029" s="139">
        <v>41665</v>
      </c>
      <c r="I2029" s="98">
        <v>208.29</v>
      </c>
      <c r="J2029" s="98">
        <v>210.2</v>
      </c>
    </row>
    <row r="2030" spans="8:10">
      <c r="H2030" s="139">
        <v>41666</v>
      </c>
      <c r="I2030" s="98">
        <v>209.1</v>
      </c>
      <c r="J2030" s="98">
        <v>211.41</v>
      </c>
    </row>
    <row r="2031" spans="8:10">
      <c r="H2031" s="139">
        <v>41667</v>
      </c>
      <c r="I2031" s="98">
        <v>210.29</v>
      </c>
      <c r="J2031" s="98">
        <v>212.81</v>
      </c>
    </row>
    <row r="2032" spans="8:10">
      <c r="H2032" s="139">
        <v>41668</v>
      </c>
      <c r="I2032" s="98">
        <v>212.69</v>
      </c>
      <c r="J2032" s="98">
        <v>215.95</v>
      </c>
    </row>
    <row r="2033" spans="8:10">
      <c r="H2033" s="139">
        <v>41677</v>
      </c>
      <c r="I2033" s="98">
        <v>212.73</v>
      </c>
      <c r="J2033" s="98">
        <v>215.95</v>
      </c>
    </row>
    <row r="2034" spans="8:10">
      <c r="H2034" s="139">
        <v>41678</v>
      </c>
      <c r="I2034" s="98">
        <v>211.94</v>
      </c>
      <c r="J2034" s="98">
        <v>215.06</v>
      </c>
    </row>
    <row r="2035" spans="8:10">
      <c r="H2035" s="139">
        <v>41680</v>
      </c>
      <c r="I2035" s="98">
        <v>213.1</v>
      </c>
      <c r="J2035" s="98">
        <v>215.98</v>
      </c>
    </row>
    <row r="2036" spans="8:10">
      <c r="H2036" s="139">
        <v>41681</v>
      </c>
      <c r="I2036" s="98">
        <v>211.96</v>
      </c>
      <c r="J2036" s="98">
        <v>214.88</v>
      </c>
    </row>
    <row r="2037" spans="8:10">
      <c r="H2037" s="139">
        <v>41682</v>
      </c>
      <c r="I2037" s="98">
        <v>211.03</v>
      </c>
      <c r="J2037" s="98">
        <v>214</v>
      </c>
    </row>
    <row r="2038" spans="8:10">
      <c r="H2038" s="139">
        <v>41683</v>
      </c>
      <c r="I2038" s="98">
        <v>210.3</v>
      </c>
      <c r="J2038" s="98">
        <v>213.3</v>
      </c>
    </row>
    <row r="2039" spans="8:10">
      <c r="H2039" s="139">
        <v>41684</v>
      </c>
      <c r="I2039" s="98">
        <v>210.46</v>
      </c>
      <c r="J2039" s="98">
        <v>213.41</v>
      </c>
    </row>
    <row r="2040" spans="8:10">
      <c r="H2040" s="139">
        <v>41687</v>
      </c>
      <c r="I2040" s="98">
        <v>208.76</v>
      </c>
      <c r="J2040" s="98">
        <v>211.2</v>
      </c>
    </row>
    <row r="2041" spans="8:10">
      <c r="H2041" s="139">
        <v>41688</v>
      </c>
      <c r="I2041" s="98">
        <v>209.6</v>
      </c>
      <c r="J2041" s="98">
        <v>212.2</v>
      </c>
    </row>
    <row r="2042" spans="8:10">
      <c r="H2042" s="139">
        <v>41689</v>
      </c>
      <c r="I2042" s="98">
        <v>210.3</v>
      </c>
      <c r="J2042" s="98">
        <v>213.1</v>
      </c>
    </row>
    <row r="2043" spans="8:10">
      <c r="H2043" s="139">
        <v>41690</v>
      </c>
      <c r="I2043" s="98">
        <v>209.01</v>
      </c>
      <c r="J2043" s="98">
        <v>211.48</v>
      </c>
    </row>
    <row r="2044" spans="8:10">
      <c r="H2044" s="139">
        <v>41691</v>
      </c>
      <c r="I2044" s="98">
        <v>209.13</v>
      </c>
      <c r="J2044" s="98">
        <v>211.62</v>
      </c>
    </row>
    <row r="2045" spans="8:10">
      <c r="H2045" s="139">
        <v>41694</v>
      </c>
      <c r="I2045" s="98">
        <v>208.11</v>
      </c>
      <c r="J2045" s="98">
        <v>210.43</v>
      </c>
    </row>
    <row r="2046" spans="8:10">
      <c r="H2046" s="139">
        <v>41695</v>
      </c>
      <c r="I2046" s="98">
        <v>207.61</v>
      </c>
      <c r="J2046" s="98">
        <v>209.81</v>
      </c>
    </row>
    <row r="2047" spans="8:10">
      <c r="H2047" s="139">
        <v>41696</v>
      </c>
      <c r="I2047" s="98">
        <v>208.16</v>
      </c>
      <c r="J2047" s="98">
        <v>210.49</v>
      </c>
    </row>
    <row r="2048" spans="8:10">
      <c r="H2048" s="139">
        <v>41697</v>
      </c>
      <c r="I2048" s="98">
        <v>207.64</v>
      </c>
      <c r="J2048" s="98">
        <v>209.89</v>
      </c>
    </row>
    <row r="2049" spans="8:10">
      <c r="H2049" s="139">
        <v>41698</v>
      </c>
      <c r="I2049" s="98">
        <v>208.38</v>
      </c>
      <c r="J2049" s="98">
        <v>210.68</v>
      </c>
    </row>
    <row r="2050" spans="8:10">
      <c r="H2050" s="139">
        <v>41701</v>
      </c>
      <c r="I2050" s="98">
        <v>207.54</v>
      </c>
      <c r="J2050" s="98">
        <v>209.79</v>
      </c>
    </row>
    <row r="2051" spans="8:10">
      <c r="H2051" s="139">
        <v>41702</v>
      </c>
      <c r="I2051" s="98">
        <v>208.28</v>
      </c>
      <c r="J2051" s="98">
        <v>210.62</v>
      </c>
    </row>
    <row r="2052" spans="8:10">
      <c r="H2052" s="139">
        <v>41703</v>
      </c>
      <c r="I2052" s="98">
        <v>208.08</v>
      </c>
      <c r="J2052" s="98">
        <v>210.42</v>
      </c>
    </row>
    <row r="2053" spans="8:10">
      <c r="H2053" s="139">
        <v>41704</v>
      </c>
      <c r="I2053" s="98">
        <v>208.41</v>
      </c>
      <c r="J2053" s="98">
        <v>210.75</v>
      </c>
    </row>
    <row r="2054" spans="8:10">
      <c r="H2054" s="139">
        <v>41705</v>
      </c>
      <c r="I2054" s="98">
        <v>207.6</v>
      </c>
      <c r="J2054" s="98">
        <v>209.8</v>
      </c>
    </row>
    <row r="2055" spans="8:10">
      <c r="H2055" s="139">
        <v>41708</v>
      </c>
      <c r="I2055" s="98">
        <v>207.46</v>
      </c>
      <c r="J2055" s="98">
        <v>209.59</v>
      </c>
    </row>
    <row r="2056" spans="8:10">
      <c r="H2056" s="139">
        <v>41709</v>
      </c>
      <c r="I2056" s="98">
        <v>207.44</v>
      </c>
      <c r="J2056" s="98">
        <v>209.67</v>
      </c>
    </row>
    <row r="2057" spans="8:10">
      <c r="H2057" s="139">
        <v>41710</v>
      </c>
      <c r="I2057" s="98">
        <v>207.29</v>
      </c>
      <c r="J2057" s="98">
        <v>209.5</v>
      </c>
    </row>
    <row r="2058" spans="8:10">
      <c r="H2058" s="139">
        <v>41711</v>
      </c>
      <c r="I2058" s="98">
        <v>207.23</v>
      </c>
      <c r="J2058" s="98">
        <v>209.43</v>
      </c>
    </row>
    <row r="2059" spans="8:10">
      <c r="H2059" s="139">
        <v>41712</v>
      </c>
      <c r="I2059" s="98">
        <v>206.8</v>
      </c>
      <c r="J2059" s="98">
        <v>208.9</v>
      </c>
    </row>
    <row r="2060" spans="8:10">
      <c r="H2060" s="139">
        <v>41715</v>
      </c>
      <c r="I2060" s="98">
        <v>206.15</v>
      </c>
      <c r="J2060" s="98">
        <v>208.4</v>
      </c>
    </row>
    <row r="2061" spans="8:10">
      <c r="H2061" s="139">
        <v>41716</v>
      </c>
      <c r="I2061" s="98">
        <v>206.78</v>
      </c>
      <c r="J2061" s="98">
        <v>209.03</v>
      </c>
    </row>
    <row r="2062" spans="8:10">
      <c r="H2062" s="139">
        <v>41717</v>
      </c>
      <c r="I2062" s="98">
        <v>206.47</v>
      </c>
      <c r="J2062" s="98">
        <v>208.62</v>
      </c>
    </row>
    <row r="2063" spans="8:10">
      <c r="H2063" s="139">
        <v>41718</v>
      </c>
      <c r="I2063" s="98">
        <v>205.84</v>
      </c>
      <c r="J2063" s="98">
        <v>207.81</v>
      </c>
    </row>
    <row r="2064" spans="8:10">
      <c r="H2064" s="139">
        <v>41719</v>
      </c>
      <c r="I2064" s="98">
        <v>205.32</v>
      </c>
      <c r="J2064" s="98">
        <v>207.31</v>
      </c>
    </row>
    <row r="2065" spans="8:10">
      <c r="H2065" s="139">
        <v>41722</v>
      </c>
      <c r="I2065" s="98">
        <v>204.45</v>
      </c>
      <c r="J2065" s="98">
        <v>206.25</v>
      </c>
    </row>
    <row r="2066" spans="8:10">
      <c r="H2066" s="139">
        <v>41723</v>
      </c>
      <c r="I2066" s="98">
        <v>204.87</v>
      </c>
      <c r="J2066" s="98">
        <v>206.68</v>
      </c>
    </row>
    <row r="2067" spans="8:10">
      <c r="H2067" s="139">
        <v>41724</v>
      </c>
      <c r="I2067" s="98">
        <v>204.5</v>
      </c>
      <c r="J2067" s="98">
        <v>206.27</v>
      </c>
    </row>
    <row r="2068" spans="8:10">
      <c r="H2068" s="139">
        <v>41725</v>
      </c>
      <c r="I2068" s="98">
        <v>203.82</v>
      </c>
      <c r="J2068" s="98">
        <v>205.38</v>
      </c>
    </row>
    <row r="2069" spans="8:10">
      <c r="H2069" s="139">
        <v>41726</v>
      </c>
      <c r="I2069" s="98">
        <v>203.99</v>
      </c>
      <c r="J2069" s="98">
        <v>205.61</v>
      </c>
    </row>
    <row r="2070" spans="8:10">
      <c r="H2070" s="139">
        <v>41729</v>
      </c>
      <c r="I2070" s="98">
        <v>202.49</v>
      </c>
      <c r="J2070" s="98">
        <v>203.82</v>
      </c>
    </row>
    <row r="2071" spans="8:10">
      <c r="H2071" s="139">
        <v>41730</v>
      </c>
      <c r="I2071" s="98">
        <v>202.3</v>
      </c>
      <c r="J2071" s="98">
        <v>203.63</v>
      </c>
    </row>
    <row r="2072" spans="8:10">
      <c r="H2072" s="139">
        <v>41731</v>
      </c>
      <c r="I2072" s="98">
        <v>202.47</v>
      </c>
      <c r="J2072" s="98">
        <v>203.78</v>
      </c>
    </row>
    <row r="2073" spans="8:10">
      <c r="H2073" s="139">
        <v>41732</v>
      </c>
      <c r="I2073" s="98">
        <v>202.7</v>
      </c>
      <c r="J2073" s="98">
        <v>203.99</v>
      </c>
    </row>
    <row r="2074" spans="8:10">
      <c r="H2074" s="139">
        <v>41733</v>
      </c>
      <c r="I2074" s="98">
        <v>201.21</v>
      </c>
      <c r="J2074" s="98">
        <v>202.2</v>
      </c>
    </row>
    <row r="2075" spans="8:10">
      <c r="H2075" s="139">
        <v>41737</v>
      </c>
      <c r="I2075" s="98">
        <v>203.13</v>
      </c>
      <c r="J2075" s="98">
        <v>204.48</v>
      </c>
    </row>
    <row r="2076" spans="8:10">
      <c r="H2076" s="139">
        <v>41738</v>
      </c>
      <c r="I2076" s="98">
        <v>203.37</v>
      </c>
      <c r="J2076" s="98">
        <v>204.78</v>
      </c>
    </row>
    <row r="2077" spans="8:10">
      <c r="H2077" s="139">
        <v>41739</v>
      </c>
      <c r="I2077" s="98">
        <v>203.34</v>
      </c>
      <c r="J2077" s="98">
        <v>204.6</v>
      </c>
    </row>
    <row r="2078" spans="8:10">
      <c r="H2078" s="139">
        <v>41740</v>
      </c>
      <c r="I2078" s="98">
        <v>202.42</v>
      </c>
      <c r="J2078" s="98">
        <v>203.57</v>
      </c>
    </row>
    <row r="2079" spans="8:10">
      <c r="H2079" s="139">
        <v>41743</v>
      </c>
      <c r="I2079" s="98">
        <v>201.88</v>
      </c>
      <c r="J2079" s="98">
        <v>202.93</v>
      </c>
    </row>
    <row r="2080" spans="8:10">
      <c r="H2080" s="139">
        <v>41744</v>
      </c>
      <c r="I2080" s="98">
        <v>201.47</v>
      </c>
      <c r="J2080" s="98">
        <v>202.44</v>
      </c>
    </row>
    <row r="2081" spans="8:10">
      <c r="H2081" s="139">
        <v>41745</v>
      </c>
      <c r="I2081" s="98">
        <v>201.66</v>
      </c>
      <c r="J2081" s="98">
        <v>202.71</v>
      </c>
    </row>
    <row r="2082" spans="8:10">
      <c r="H2082" s="139">
        <v>41746</v>
      </c>
      <c r="I2082" s="98">
        <v>201.28</v>
      </c>
      <c r="J2082" s="98">
        <v>202.21</v>
      </c>
    </row>
    <row r="2083" spans="8:10">
      <c r="H2083" s="139">
        <v>41747</v>
      </c>
      <c r="I2083" s="98">
        <v>201.12</v>
      </c>
      <c r="J2083" s="98">
        <v>202.05</v>
      </c>
    </row>
    <row r="2084" spans="8:10">
      <c r="H2084" s="139">
        <v>41750</v>
      </c>
      <c r="I2084" s="98">
        <v>199.58</v>
      </c>
      <c r="J2084" s="98">
        <v>200.33</v>
      </c>
    </row>
    <row r="2085" spans="8:10">
      <c r="H2085" s="139">
        <v>41751</v>
      </c>
      <c r="I2085" s="98">
        <v>199.59</v>
      </c>
      <c r="J2085" s="98">
        <v>200.42</v>
      </c>
    </row>
    <row r="2086" spans="8:10">
      <c r="H2086" s="139">
        <v>41752</v>
      </c>
      <c r="I2086" s="98">
        <v>199.81</v>
      </c>
      <c r="J2086" s="98">
        <v>200.57</v>
      </c>
    </row>
    <row r="2087" spans="8:10">
      <c r="H2087" s="139">
        <v>41753</v>
      </c>
      <c r="I2087" s="98">
        <v>199.44</v>
      </c>
      <c r="J2087" s="98">
        <v>200.22</v>
      </c>
    </row>
    <row r="2088" spans="8:10">
      <c r="H2088" s="139">
        <v>41754</v>
      </c>
      <c r="I2088" s="98">
        <v>199.37</v>
      </c>
      <c r="J2088" s="98">
        <v>200.01</v>
      </c>
    </row>
    <row r="2089" spans="8:10">
      <c r="H2089" s="139">
        <v>41757</v>
      </c>
      <c r="I2089" s="98">
        <v>199.79</v>
      </c>
      <c r="J2089" s="98">
        <v>200.63</v>
      </c>
    </row>
    <row r="2090" spans="8:10">
      <c r="H2090" s="139">
        <v>41758</v>
      </c>
      <c r="I2090" s="98">
        <v>199.9</v>
      </c>
      <c r="J2090" s="98">
        <v>200.77</v>
      </c>
    </row>
    <row r="2091" spans="8:10">
      <c r="H2091" s="139">
        <v>41759</v>
      </c>
      <c r="I2091" s="98">
        <v>200.19</v>
      </c>
      <c r="J2091" s="98">
        <v>201.28</v>
      </c>
    </row>
    <row r="2092" spans="8:10">
      <c r="H2092" s="139">
        <v>41760</v>
      </c>
      <c r="I2092" s="98">
        <v>199.7</v>
      </c>
      <c r="J2092" s="98">
        <v>200.6</v>
      </c>
    </row>
    <row r="2093" spans="8:10">
      <c r="H2093" s="139">
        <v>41761</v>
      </c>
      <c r="I2093" s="98">
        <v>200.3</v>
      </c>
      <c r="J2093" s="98">
        <v>201.4</v>
      </c>
    </row>
    <row r="2094" spans="8:10">
      <c r="H2094" s="139">
        <v>41763</v>
      </c>
      <c r="I2094" s="98">
        <v>201.3</v>
      </c>
      <c r="J2094" s="98">
        <v>202.5</v>
      </c>
    </row>
    <row r="2095" spans="8:10">
      <c r="H2095" s="139">
        <v>41764</v>
      </c>
      <c r="I2095" s="98">
        <v>201.36</v>
      </c>
      <c r="J2095" s="98">
        <v>202.52</v>
      </c>
    </row>
    <row r="2096" spans="8:10">
      <c r="H2096" s="139">
        <v>41765</v>
      </c>
      <c r="I2096" s="98">
        <v>201.16</v>
      </c>
      <c r="J2096" s="98">
        <v>202.35</v>
      </c>
    </row>
    <row r="2097" spans="8:10">
      <c r="H2097" s="139">
        <v>41766</v>
      </c>
      <c r="I2097" s="98">
        <v>202.69</v>
      </c>
      <c r="J2097" s="98">
        <v>204.23</v>
      </c>
    </row>
    <row r="2098" spans="8:10">
      <c r="H2098" s="139">
        <v>41767</v>
      </c>
      <c r="I2098" s="98">
        <v>203.61</v>
      </c>
      <c r="J2098" s="98">
        <v>205.35</v>
      </c>
    </row>
    <row r="2099" spans="8:10">
      <c r="H2099" s="139">
        <v>41768</v>
      </c>
      <c r="I2099" s="98">
        <v>201.86</v>
      </c>
      <c r="J2099" s="98">
        <v>203.25</v>
      </c>
    </row>
    <row r="2100" spans="8:10">
      <c r="H2100" s="139">
        <v>41771</v>
      </c>
      <c r="I2100" s="98">
        <v>202.53</v>
      </c>
      <c r="J2100" s="98">
        <v>203.97</v>
      </c>
    </row>
    <row r="2101" spans="8:10">
      <c r="H2101" s="139">
        <v>41772</v>
      </c>
      <c r="I2101" s="98">
        <v>202.41</v>
      </c>
      <c r="J2101" s="98">
        <v>203.91</v>
      </c>
    </row>
    <row r="2102" spans="8:10">
      <c r="H2102" s="139">
        <v>41773</v>
      </c>
      <c r="I2102" s="98">
        <v>203.87</v>
      </c>
      <c r="J2102" s="98">
        <v>205.71</v>
      </c>
    </row>
    <row r="2103" spans="8:10">
      <c r="H2103" s="139">
        <v>41774</v>
      </c>
      <c r="I2103" s="98">
        <v>203.13</v>
      </c>
      <c r="J2103" s="98">
        <v>204.76</v>
      </c>
    </row>
    <row r="2104" spans="8:10">
      <c r="H2104" s="139">
        <v>41775</v>
      </c>
      <c r="I2104" s="98">
        <v>202.79</v>
      </c>
      <c r="J2104" s="98">
        <v>204.31</v>
      </c>
    </row>
    <row r="2105" spans="8:10">
      <c r="H2105" s="139">
        <v>41778</v>
      </c>
      <c r="I2105" s="98">
        <v>203.27</v>
      </c>
      <c r="J2105" s="98">
        <v>204.83</v>
      </c>
    </row>
    <row r="2106" spans="8:10">
      <c r="H2106" s="139">
        <v>41779</v>
      </c>
      <c r="I2106" s="98">
        <v>203.05</v>
      </c>
      <c r="J2106" s="98">
        <v>204.58</v>
      </c>
    </row>
    <row r="2107" spans="8:10">
      <c r="H2107" s="139">
        <v>41780</v>
      </c>
      <c r="I2107" s="98">
        <v>203</v>
      </c>
      <c r="J2107" s="98">
        <v>204.5</v>
      </c>
    </row>
    <row r="2108" spans="8:10">
      <c r="H2108" s="139">
        <v>41781</v>
      </c>
      <c r="I2108" s="98">
        <v>202.08</v>
      </c>
      <c r="J2108" s="98">
        <v>203.42</v>
      </c>
    </row>
    <row r="2109" spans="8:10">
      <c r="H2109" s="139">
        <v>41782</v>
      </c>
      <c r="I2109" s="98">
        <v>201.92</v>
      </c>
      <c r="J2109" s="98">
        <v>203.31</v>
      </c>
    </row>
    <row r="2110" spans="8:10">
      <c r="H2110" s="139">
        <v>41785</v>
      </c>
      <c r="I2110" s="98">
        <v>201.46</v>
      </c>
      <c r="J2110" s="98">
        <v>202.71</v>
      </c>
    </row>
    <row r="2111" spans="8:10">
      <c r="H2111" s="139">
        <v>41786</v>
      </c>
      <c r="I2111" s="98">
        <v>201.14</v>
      </c>
      <c r="J2111" s="98">
        <v>202.2</v>
      </c>
    </row>
    <row r="2112" spans="8:10">
      <c r="H2112" s="139">
        <v>41787</v>
      </c>
      <c r="I2112" s="98">
        <v>201.61</v>
      </c>
      <c r="J2112" s="98">
        <v>202.81</v>
      </c>
    </row>
    <row r="2113" spans="8:10">
      <c r="H2113" s="139">
        <v>41788</v>
      </c>
      <c r="I2113" s="98">
        <v>200.99</v>
      </c>
      <c r="J2113" s="98">
        <v>202.01</v>
      </c>
    </row>
    <row r="2114" spans="8:10">
      <c r="H2114" s="139">
        <v>41789</v>
      </c>
      <c r="I2114" s="98">
        <v>200.8</v>
      </c>
      <c r="J2114" s="98">
        <v>201.8</v>
      </c>
    </row>
    <row r="2115" spans="8:10">
      <c r="H2115" s="139">
        <v>41793</v>
      </c>
      <c r="I2115" s="98">
        <v>200.59</v>
      </c>
      <c r="J2115" s="98">
        <v>201.6</v>
      </c>
    </row>
    <row r="2116" spans="8:10">
      <c r="H2116" s="139">
        <v>41794</v>
      </c>
      <c r="I2116" s="98">
        <v>201.52</v>
      </c>
      <c r="J2116" s="98">
        <v>202.71</v>
      </c>
    </row>
    <row r="2117" spans="8:10">
      <c r="H2117" s="139">
        <v>41795</v>
      </c>
      <c r="I2117" s="98">
        <v>201.18</v>
      </c>
      <c r="J2117" s="98">
        <v>202.35</v>
      </c>
    </row>
    <row r="2118" spans="8:10">
      <c r="H2118" s="139">
        <v>41796</v>
      </c>
      <c r="I2118" s="98">
        <v>201.14</v>
      </c>
      <c r="J2118" s="98">
        <v>202.31</v>
      </c>
    </row>
    <row r="2119" spans="8:10">
      <c r="H2119" s="139">
        <v>41799</v>
      </c>
      <c r="I2119" s="98">
        <v>202.03</v>
      </c>
      <c r="J2119" s="98">
        <v>203.42</v>
      </c>
    </row>
    <row r="2120" spans="8:10">
      <c r="H2120" s="139">
        <v>41800</v>
      </c>
      <c r="I2120" s="98">
        <v>202.25</v>
      </c>
      <c r="J2120" s="98">
        <v>203.69</v>
      </c>
    </row>
    <row r="2121" spans="8:10">
      <c r="H2121" s="139">
        <v>41801</v>
      </c>
      <c r="I2121" s="98">
        <v>202.31</v>
      </c>
      <c r="J2121" s="98">
        <v>203.79</v>
      </c>
    </row>
    <row r="2122" spans="8:10">
      <c r="H2122" s="139">
        <v>41802</v>
      </c>
      <c r="I2122" s="98">
        <v>202.17</v>
      </c>
      <c r="J2122" s="98">
        <v>203.57</v>
      </c>
    </row>
    <row r="2123" spans="8:10">
      <c r="H2123" s="139">
        <v>41803</v>
      </c>
      <c r="I2123" s="98">
        <v>202.26</v>
      </c>
      <c r="J2123" s="98">
        <v>203.76</v>
      </c>
    </row>
    <row r="2124" spans="8:10">
      <c r="H2124" s="139">
        <v>41806</v>
      </c>
      <c r="I2124" s="98">
        <v>203.27</v>
      </c>
      <c r="J2124" s="98">
        <v>204.82</v>
      </c>
    </row>
    <row r="2125" spans="8:10">
      <c r="H2125" s="139">
        <v>41807</v>
      </c>
      <c r="I2125" s="98">
        <v>203.25</v>
      </c>
      <c r="J2125" s="98">
        <v>205.11</v>
      </c>
    </row>
    <row r="2126" spans="8:10">
      <c r="H2126" s="139">
        <v>41808</v>
      </c>
      <c r="I2126" s="98">
        <v>202.42</v>
      </c>
      <c r="J2126" s="98">
        <v>203.94</v>
      </c>
    </row>
    <row r="2127" spans="8:10">
      <c r="H2127" s="139">
        <v>41809</v>
      </c>
      <c r="I2127" s="98">
        <v>203.49</v>
      </c>
      <c r="J2127" s="98">
        <v>205.35</v>
      </c>
    </row>
    <row r="2128" spans="8:10">
      <c r="H2128" s="139">
        <v>41810</v>
      </c>
      <c r="I2128" s="98">
        <v>202.61</v>
      </c>
      <c r="J2128" s="98">
        <v>204.02</v>
      </c>
    </row>
    <row r="2129" spans="8:10">
      <c r="H2129" s="139">
        <v>41813</v>
      </c>
      <c r="I2129" s="98">
        <v>203.38</v>
      </c>
      <c r="J2129" s="98">
        <v>204.78</v>
      </c>
    </row>
    <row r="2130" spans="8:10">
      <c r="H2130" s="139">
        <v>41814</v>
      </c>
      <c r="I2130" s="98">
        <v>203.56</v>
      </c>
      <c r="J2130" s="98">
        <v>205.18</v>
      </c>
    </row>
    <row r="2131" spans="8:10">
      <c r="H2131" s="139">
        <v>41815</v>
      </c>
      <c r="I2131" s="98">
        <v>203.57</v>
      </c>
      <c r="J2131" s="98">
        <v>205.19</v>
      </c>
    </row>
    <row r="2132" spans="8:10">
      <c r="H2132" s="139">
        <v>41816</v>
      </c>
      <c r="I2132" s="98">
        <v>204.1</v>
      </c>
      <c r="J2132" s="98">
        <v>205.87</v>
      </c>
    </row>
    <row r="2133" spans="8:10">
      <c r="H2133" s="139">
        <v>41817</v>
      </c>
      <c r="I2133" s="98">
        <v>204.87</v>
      </c>
      <c r="J2133" s="98">
        <v>206.73</v>
      </c>
    </row>
    <row r="2134" spans="8:10">
      <c r="H2134" s="139">
        <v>41820</v>
      </c>
      <c r="I2134" s="98">
        <v>205.53</v>
      </c>
      <c r="J2134" s="98">
        <v>207.36</v>
      </c>
    </row>
    <row r="2135" spans="8:10">
      <c r="H2135" s="139">
        <v>41821</v>
      </c>
      <c r="I2135" s="98">
        <v>205.91</v>
      </c>
      <c r="J2135" s="98">
        <v>207.84</v>
      </c>
    </row>
    <row r="2136" spans="8:10">
      <c r="H2136" s="139">
        <v>41822</v>
      </c>
      <c r="I2136" s="98">
        <v>204.47</v>
      </c>
      <c r="J2136" s="98">
        <v>206.28</v>
      </c>
    </row>
    <row r="2137" spans="8:10">
      <c r="H2137" s="139">
        <v>41823</v>
      </c>
      <c r="I2137" s="98">
        <v>204.85</v>
      </c>
      <c r="J2137" s="98">
        <v>206.74</v>
      </c>
    </row>
    <row r="2138" spans="8:10">
      <c r="H2138" s="139">
        <v>41824</v>
      </c>
      <c r="I2138" s="98">
        <v>204.75</v>
      </c>
      <c r="J2138" s="98">
        <v>206.69</v>
      </c>
    </row>
    <row r="2139" spans="8:10">
      <c r="H2139" s="139">
        <v>41827</v>
      </c>
      <c r="I2139" s="98">
        <v>205.46</v>
      </c>
      <c r="J2139" s="98">
        <v>207.51</v>
      </c>
    </row>
    <row r="2140" spans="8:10">
      <c r="H2140" s="139">
        <v>41828</v>
      </c>
      <c r="I2140" s="98">
        <v>205.3</v>
      </c>
      <c r="J2140" s="98">
        <v>207.31</v>
      </c>
    </row>
    <row r="2141" spans="8:10">
      <c r="H2141" s="139">
        <v>41829</v>
      </c>
      <c r="I2141" s="98">
        <v>204.33</v>
      </c>
      <c r="J2141" s="98">
        <v>206.26</v>
      </c>
    </row>
    <row r="2142" spans="8:10">
      <c r="H2142" s="139">
        <v>41830</v>
      </c>
      <c r="I2142" s="98">
        <v>205.28</v>
      </c>
      <c r="J2142" s="98">
        <v>207.2</v>
      </c>
    </row>
    <row r="2143" spans="8:10">
      <c r="H2143" s="139">
        <v>41831</v>
      </c>
      <c r="I2143" s="98">
        <v>203.18</v>
      </c>
      <c r="J2143" s="98">
        <v>204.76</v>
      </c>
    </row>
    <row r="2144" spans="8:10">
      <c r="H2144" s="139">
        <v>41834</v>
      </c>
      <c r="I2144" s="98">
        <v>205.02</v>
      </c>
      <c r="J2144" s="98">
        <v>206.98</v>
      </c>
    </row>
    <row r="2145" spans="8:10">
      <c r="H2145" s="139">
        <v>41835</v>
      </c>
      <c r="I2145" s="98">
        <v>204.64</v>
      </c>
      <c r="J2145" s="98">
        <v>206.44</v>
      </c>
    </row>
    <row r="2146" spans="8:10">
      <c r="H2146" s="139">
        <v>41836</v>
      </c>
      <c r="I2146" s="98">
        <v>205.21</v>
      </c>
      <c r="J2146" s="98">
        <v>207.12</v>
      </c>
    </row>
    <row r="2147" spans="8:10">
      <c r="H2147" s="139">
        <v>41837</v>
      </c>
      <c r="I2147" s="98">
        <v>205.13</v>
      </c>
      <c r="J2147" s="98">
        <v>207.02</v>
      </c>
    </row>
    <row r="2148" spans="8:10">
      <c r="H2148" s="139">
        <v>41838</v>
      </c>
      <c r="I2148" s="98">
        <v>205.02</v>
      </c>
      <c r="J2148" s="98">
        <v>206.8</v>
      </c>
    </row>
    <row r="2149" spans="8:10">
      <c r="H2149" s="139">
        <v>41841</v>
      </c>
      <c r="I2149" s="98">
        <v>205.6</v>
      </c>
      <c r="J2149" s="98">
        <v>207.72</v>
      </c>
    </row>
    <row r="2150" spans="8:10">
      <c r="H2150" s="139">
        <v>41842</v>
      </c>
      <c r="I2150" s="98">
        <v>205.46</v>
      </c>
      <c r="J2150" s="98">
        <v>207.48</v>
      </c>
    </row>
    <row r="2151" spans="8:10">
      <c r="H2151" s="139">
        <v>41843</v>
      </c>
      <c r="I2151" s="98">
        <v>205.56</v>
      </c>
      <c r="J2151" s="98">
        <v>207.66</v>
      </c>
    </row>
    <row r="2152" spans="8:10">
      <c r="H2152" s="139">
        <v>41844</v>
      </c>
      <c r="I2152" s="98">
        <v>206.05</v>
      </c>
      <c r="J2152" s="98">
        <v>208.19</v>
      </c>
    </row>
    <row r="2153" spans="8:10">
      <c r="H2153" s="139">
        <v>41845</v>
      </c>
      <c r="I2153" s="98">
        <v>205.03</v>
      </c>
      <c r="J2153" s="98">
        <v>207</v>
      </c>
    </row>
    <row r="2154" spans="8:10">
      <c r="H2154" s="139">
        <v>41848</v>
      </c>
      <c r="I2154" s="98">
        <v>207.17</v>
      </c>
      <c r="J2154" s="98">
        <v>209.4</v>
      </c>
    </row>
    <row r="2155" spans="8:10">
      <c r="H2155" s="139">
        <v>41849</v>
      </c>
      <c r="I2155" s="98">
        <v>205.68</v>
      </c>
      <c r="J2155" s="98">
        <v>207.67</v>
      </c>
    </row>
    <row r="2156" spans="8:10">
      <c r="H2156" s="139">
        <v>41850</v>
      </c>
      <c r="I2156" s="98">
        <v>206.26</v>
      </c>
      <c r="J2156" s="98">
        <v>208.28</v>
      </c>
    </row>
    <row r="2157" spans="8:10">
      <c r="H2157" s="139">
        <v>41851</v>
      </c>
      <c r="I2157" s="98">
        <v>204.93</v>
      </c>
      <c r="J2157" s="98">
        <v>206.67</v>
      </c>
    </row>
    <row r="2158" spans="8:10">
      <c r="H2158" s="139">
        <v>41852</v>
      </c>
      <c r="I2158" s="98">
        <v>205.31</v>
      </c>
      <c r="J2158" s="98">
        <v>207.25</v>
      </c>
    </row>
    <row r="2159" spans="8:10">
      <c r="H2159" s="139">
        <v>41855</v>
      </c>
      <c r="I2159" s="98">
        <v>205.22</v>
      </c>
      <c r="J2159" s="98">
        <v>207.09</v>
      </c>
    </row>
    <row r="2160" spans="8:10">
      <c r="H2160" s="139">
        <v>41856</v>
      </c>
      <c r="I2160" s="98">
        <v>205.18</v>
      </c>
      <c r="J2160" s="98">
        <v>206.98</v>
      </c>
    </row>
    <row r="2161" spans="8:10">
      <c r="H2161" s="139">
        <v>41857</v>
      </c>
      <c r="I2161" s="98">
        <v>206.25</v>
      </c>
      <c r="J2161" s="98">
        <v>208.22</v>
      </c>
    </row>
    <row r="2162" spans="8:10">
      <c r="H2162" s="139">
        <v>41858</v>
      </c>
      <c r="I2162" s="98">
        <v>206.09</v>
      </c>
      <c r="J2162" s="98">
        <v>208.22</v>
      </c>
    </row>
    <row r="2163" spans="8:10">
      <c r="H2163" s="139">
        <v>41859</v>
      </c>
      <c r="I2163" s="98">
        <v>206.86</v>
      </c>
      <c r="J2163" s="98">
        <v>209.17</v>
      </c>
    </row>
    <row r="2164" spans="8:10">
      <c r="H2164" s="139">
        <v>41862</v>
      </c>
      <c r="I2164" s="98">
        <v>207.79</v>
      </c>
      <c r="J2164" s="98">
        <v>210.25</v>
      </c>
    </row>
    <row r="2165" spans="8:10">
      <c r="H2165" s="139">
        <v>41863</v>
      </c>
      <c r="I2165" s="98">
        <v>207.86</v>
      </c>
      <c r="J2165" s="98">
        <v>210.28</v>
      </c>
    </row>
    <row r="2166" spans="8:10">
      <c r="H2166" s="139">
        <v>41864</v>
      </c>
      <c r="I2166" s="98">
        <v>207.22</v>
      </c>
      <c r="J2166" s="98">
        <v>209.6</v>
      </c>
    </row>
    <row r="2167" spans="8:10">
      <c r="H2167" s="139">
        <v>41865</v>
      </c>
      <c r="I2167" s="98">
        <v>208.34</v>
      </c>
      <c r="J2167" s="98">
        <v>210.96</v>
      </c>
    </row>
    <row r="2168" spans="8:10">
      <c r="H2168" s="139">
        <v>41866</v>
      </c>
      <c r="I2168" s="98">
        <v>207.81</v>
      </c>
      <c r="J2168" s="98">
        <v>210.31</v>
      </c>
    </row>
    <row r="2169" spans="8:10">
      <c r="H2169" s="139">
        <v>41869</v>
      </c>
      <c r="I2169" s="98">
        <v>209.25</v>
      </c>
      <c r="J2169" s="98">
        <v>211.89</v>
      </c>
    </row>
    <row r="2170" spans="8:10">
      <c r="H2170" s="139">
        <v>41870</v>
      </c>
      <c r="I2170" s="98">
        <v>209.91</v>
      </c>
      <c r="J2170" s="98">
        <v>212.75</v>
      </c>
    </row>
    <row r="2171" spans="8:10">
      <c r="H2171" s="139">
        <v>41871</v>
      </c>
      <c r="I2171" s="98">
        <v>209.61</v>
      </c>
      <c r="J2171" s="98">
        <v>212.39</v>
      </c>
    </row>
    <row r="2172" spans="8:10">
      <c r="H2172" s="139">
        <v>41872</v>
      </c>
      <c r="I2172" s="98">
        <v>209.43</v>
      </c>
      <c r="J2172" s="98">
        <v>212.27</v>
      </c>
    </row>
    <row r="2173" spans="8:10">
      <c r="H2173" s="139">
        <v>41873</v>
      </c>
      <c r="I2173" s="98">
        <v>209.05</v>
      </c>
      <c r="J2173" s="98">
        <v>211.65</v>
      </c>
    </row>
    <row r="2174" spans="8:10">
      <c r="H2174" s="139">
        <v>41876</v>
      </c>
      <c r="I2174" s="98">
        <v>210.05</v>
      </c>
      <c r="J2174" s="98">
        <v>212.77</v>
      </c>
    </row>
    <row r="2175" spans="8:10">
      <c r="H2175" s="139">
        <v>41877</v>
      </c>
      <c r="I2175" s="98">
        <v>210.1</v>
      </c>
      <c r="J2175" s="98">
        <v>212.88</v>
      </c>
    </row>
    <row r="2176" spans="8:10">
      <c r="H2176" s="139">
        <v>41878</v>
      </c>
      <c r="I2176" s="98">
        <v>210.2</v>
      </c>
      <c r="J2176" s="98">
        <v>213.03</v>
      </c>
    </row>
    <row r="2177" spans="8:10">
      <c r="H2177" s="139">
        <v>41879</v>
      </c>
      <c r="I2177" s="98">
        <v>210.4</v>
      </c>
      <c r="J2177" s="98">
        <v>213.12</v>
      </c>
    </row>
    <row r="2178" spans="8:10">
      <c r="H2178" s="139">
        <v>41880</v>
      </c>
      <c r="I2178" s="98">
        <v>210</v>
      </c>
      <c r="J2178" s="98">
        <v>212.71</v>
      </c>
    </row>
    <row r="2179" spans="8:10">
      <c r="H2179" s="139">
        <v>41883</v>
      </c>
      <c r="I2179" s="98">
        <v>208.61</v>
      </c>
      <c r="J2179" s="98">
        <v>210.98</v>
      </c>
    </row>
    <row r="2180" spans="8:10">
      <c r="H2180" s="139">
        <v>41884</v>
      </c>
      <c r="I2180" s="98">
        <v>208.32</v>
      </c>
      <c r="J2180" s="98">
        <v>210.66</v>
      </c>
    </row>
    <row r="2181" spans="8:10">
      <c r="H2181" s="139">
        <v>41885</v>
      </c>
      <c r="I2181" s="98">
        <v>208.34</v>
      </c>
      <c r="J2181" s="98">
        <v>210.74</v>
      </c>
    </row>
    <row r="2182" spans="8:10">
      <c r="H2182" s="139">
        <v>41886</v>
      </c>
      <c r="I2182" s="98">
        <v>207.78</v>
      </c>
      <c r="J2182" s="98">
        <v>210.12</v>
      </c>
    </row>
    <row r="2183" spans="8:10">
      <c r="H2183" s="139">
        <v>41887</v>
      </c>
      <c r="I2183" s="98">
        <v>207.48</v>
      </c>
      <c r="J2183" s="98">
        <v>209.7</v>
      </c>
    </row>
    <row r="2184" spans="8:10">
      <c r="H2184" s="139">
        <v>41891</v>
      </c>
      <c r="I2184" s="98">
        <v>206.87</v>
      </c>
      <c r="J2184" s="98">
        <v>208.91</v>
      </c>
    </row>
    <row r="2185" spans="8:10">
      <c r="H2185" s="139">
        <v>41892</v>
      </c>
      <c r="I2185" s="98">
        <v>206.38</v>
      </c>
      <c r="J2185" s="98">
        <v>208.31</v>
      </c>
    </row>
    <row r="2186" spans="8:10">
      <c r="H2186" s="139">
        <v>41893</v>
      </c>
      <c r="I2186" s="98">
        <v>204.6</v>
      </c>
      <c r="J2186" s="98">
        <v>206.15</v>
      </c>
    </row>
    <row r="2187" spans="8:10">
      <c r="H2187" s="139">
        <v>41894</v>
      </c>
      <c r="I2187" s="98">
        <v>204.65</v>
      </c>
      <c r="J2187" s="98">
        <v>206.34</v>
      </c>
    </row>
    <row r="2188" spans="8:10">
      <c r="H2188" s="139">
        <v>41897</v>
      </c>
      <c r="I2188" s="98">
        <v>204.08</v>
      </c>
      <c r="J2188" s="98">
        <v>205.65</v>
      </c>
    </row>
    <row r="2189" spans="8:10">
      <c r="H2189" s="139">
        <v>41898</v>
      </c>
      <c r="I2189" s="98">
        <v>203.93</v>
      </c>
      <c r="J2189" s="98">
        <v>205.47</v>
      </c>
    </row>
    <row r="2190" spans="8:10">
      <c r="H2190" s="139">
        <v>41899</v>
      </c>
      <c r="I2190" s="98">
        <v>204.43</v>
      </c>
      <c r="J2190" s="98">
        <v>206.08</v>
      </c>
    </row>
    <row r="2191" spans="8:10">
      <c r="H2191" s="139">
        <v>41900</v>
      </c>
      <c r="I2191" s="98">
        <v>204.74</v>
      </c>
      <c r="J2191" s="98">
        <v>206.49</v>
      </c>
    </row>
    <row r="2192" spans="8:10">
      <c r="H2192" s="139">
        <v>41901</v>
      </c>
      <c r="I2192" s="98">
        <v>204.64</v>
      </c>
      <c r="J2192" s="98">
        <v>206.32</v>
      </c>
    </row>
    <row r="2193" spans="8:10">
      <c r="H2193" s="139">
        <v>41904</v>
      </c>
      <c r="I2193" s="98">
        <v>204.97</v>
      </c>
      <c r="J2193" s="98">
        <v>206.72</v>
      </c>
    </row>
    <row r="2194" spans="8:10">
      <c r="H2194" s="139">
        <v>41905</v>
      </c>
      <c r="I2194" s="98">
        <v>205.58</v>
      </c>
      <c r="J2194" s="98">
        <v>207.57</v>
      </c>
    </row>
    <row r="2195" spans="8:10">
      <c r="H2195" s="139">
        <v>41906</v>
      </c>
      <c r="I2195" s="98">
        <v>205.39</v>
      </c>
      <c r="J2195" s="98">
        <v>207.26</v>
      </c>
    </row>
    <row r="2196" spans="8:10">
      <c r="H2196" s="139">
        <v>41907</v>
      </c>
      <c r="I2196" s="98">
        <v>206.26</v>
      </c>
      <c r="J2196" s="98">
        <v>208.33</v>
      </c>
    </row>
    <row r="2197" spans="8:10">
      <c r="H2197" s="139">
        <v>41908</v>
      </c>
      <c r="I2197" s="98">
        <v>205.11</v>
      </c>
      <c r="J2197" s="98">
        <v>206.91</v>
      </c>
    </row>
    <row r="2198" spans="8:10">
      <c r="H2198" s="139">
        <v>41910</v>
      </c>
      <c r="I2198" s="98">
        <v>206.17</v>
      </c>
      <c r="J2198" s="98">
        <v>208.13</v>
      </c>
    </row>
    <row r="2199" spans="8:10">
      <c r="H2199" s="139">
        <v>41911</v>
      </c>
      <c r="I2199" s="98">
        <v>204.29</v>
      </c>
      <c r="J2199" s="98">
        <v>205.86</v>
      </c>
    </row>
    <row r="2200" spans="8:10">
      <c r="H2200" s="139">
        <v>41912</v>
      </c>
      <c r="I2200" s="98">
        <v>203.93</v>
      </c>
      <c r="J2200" s="98">
        <v>205.5</v>
      </c>
    </row>
    <row r="2201" spans="8:10">
      <c r="H2201" s="139">
        <v>41920</v>
      </c>
      <c r="I2201" s="98">
        <v>203.15</v>
      </c>
      <c r="J2201" s="98">
        <v>204.41</v>
      </c>
    </row>
    <row r="2202" spans="8:10">
      <c r="H2202" s="139">
        <v>41921</v>
      </c>
      <c r="I2202" s="98">
        <v>203</v>
      </c>
      <c r="J2202" s="98">
        <v>204.46</v>
      </c>
    </row>
    <row r="2203" spans="8:10">
      <c r="H2203" s="139">
        <v>41922</v>
      </c>
      <c r="I2203" s="98">
        <v>202.79</v>
      </c>
      <c r="J2203" s="98">
        <v>203.98</v>
      </c>
    </row>
    <row r="2204" spans="8:10">
      <c r="H2204" s="139">
        <v>41923</v>
      </c>
      <c r="I2204" s="98">
        <v>202.3</v>
      </c>
      <c r="J2204" s="98">
        <v>203.43</v>
      </c>
    </row>
    <row r="2205" spans="8:10">
      <c r="H2205" s="139">
        <v>41925</v>
      </c>
      <c r="I2205" s="98">
        <v>201.93</v>
      </c>
      <c r="J2205" s="98">
        <v>203.05</v>
      </c>
    </row>
    <row r="2206" spans="8:10">
      <c r="H2206" s="139">
        <v>41926</v>
      </c>
      <c r="I2206" s="98">
        <v>202.32</v>
      </c>
      <c r="J2206" s="98">
        <v>203.53</v>
      </c>
    </row>
    <row r="2207" spans="8:10">
      <c r="H2207" s="139">
        <v>41927</v>
      </c>
      <c r="I2207" s="98">
        <v>201.52</v>
      </c>
      <c r="J2207" s="98">
        <v>202.77</v>
      </c>
    </row>
    <row r="2208" spans="8:10">
      <c r="H2208" s="139">
        <v>41928</v>
      </c>
      <c r="I2208" s="98">
        <v>201.93</v>
      </c>
      <c r="J2208" s="98">
        <v>203.14</v>
      </c>
    </row>
    <row r="2209" spans="8:10">
      <c r="H2209" s="139">
        <v>41929</v>
      </c>
      <c r="I2209" s="98">
        <v>201.11</v>
      </c>
      <c r="J2209" s="98">
        <v>202.16</v>
      </c>
    </row>
    <row r="2210" spans="8:10">
      <c r="H2210" s="139">
        <v>41932</v>
      </c>
      <c r="I2210" s="98">
        <v>200.08</v>
      </c>
      <c r="J2210" s="98">
        <v>200.79</v>
      </c>
    </row>
    <row r="2211" spans="8:10">
      <c r="H2211" s="139">
        <v>41933</v>
      </c>
      <c r="I2211" s="98">
        <v>199.46</v>
      </c>
      <c r="J2211" s="98">
        <v>200.09</v>
      </c>
    </row>
    <row r="2212" spans="8:10">
      <c r="H2212" s="139">
        <v>41934</v>
      </c>
      <c r="I2212" s="98">
        <v>199.24</v>
      </c>
      <c r="J2212" s="98">
        <v>199.88</v>
      </c>
    </row>
    <row r="2213" spans="8:10">
      <c r="H2213" s="139">
        <v>41935</v>
      </c>
      <c r="I2213" s="98">
        <v>198.95</v>
      </c>
      <c r="J2213" s="98">
        <v>199.57</v>
      </c>
    </row>
    <row r="2214" spans="8:10">
      <c r="H2214" s="139">
        <v>41936</v>
      </c>
      <c r="I2214" s="98">
        <v>198.33</v>
      </c>
      <c r="J2214" s="98">
        <v>198.81</v>
      </c>
    </row>
    <row r="2215" spans="8:10">
      <c r="H2215" s="139">
        <v>41939</v>
      </c>
      <c r="I2215" s="98">
        <v>196.49</v>
      </c>
      <c r="J2215" s="98">
        <v>196.51</v>
      </c>
    </row>
    <row r="2216" spans="8:10">
      <c r="H2216" s="139">
        <v>41940</v>
      </c>
      <c r="I2216" s="98">
        <v>196.57</v>
      </c>
      <c r="J2216" s="98">
        <v>196.63</v>
      </c>
    </row>
    <row r="2217" spans="8:10">
      <c r="H2217" s="139">
        <v>41941</v>
      </c>
      <c r="I2217" s="98">
        <v>196.3</v>
      </c>
      <c r="J2217" s="98">
        <v>196.12</v>
      </c>
    </row>
    <row r="2218" spans="8:10">
      <c r="H2218" s="139">
        <v>41942</v>
      </c>
      <c r="I2218" s="98">
        <v>196.66</v>
      </c>
      <c r="J2218" s="98">
        <v>196.54</v>
      </c>
    </row>
    <row r="2219" spans="8:10">
      <c r="H2219" s="139">
        <v>41943</v>
      </c>
      <c r="I2219" s="98">
        <v>196.2</v>
      </c>
      <c r="J2219" s="98">
        <v>196.1</v>
      </c>
    </row>
    <row r="2220" spans="8:10">
      <c r="H2220" s="139">
        <v>41946</v>
      </c>
      <c r="I2220" s="98">
        <v>195.21</v>
      </c>
      <c r="J2220" s="98">
        <v>194.85</v>
      </c>
    </row>
    <row r="2221" spans="8:10">
      <c r="H2221" s="139">
        <v>41947</v>
      </c>
      <c r="I2221" s="98">
        <v>195.17</v>
      </c>
      <c r="J2221" s="98">
        <v>194.93</v>
      </c>
    </row>
    <row r="2222" spans="8:10">
      <c r="H2222" s="139">
        <v>41948</v>
      </c>
      <c r="I2222" s="98">
        <v>194.63</v>
      </c>
      <c r="J2222" s="98">
        <v>194.28</v>
      </c>
    </row>
    <row r="2223" spans="8:10">
      <c r="H2223" s="139">
        <v>41949</v>
      </c>
      <c r="I2223" s="98">
        <v>195.11</v>
      </c>
      <c r="J2223" s="98">
        <v>195.03</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4"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98" t="s">
        <v>0</v>
      </c>
      <c r="B8" s="198"/>
      <c r="C8" s="198"/>
      <c r="D8" s="198"/>
      <c r="E8" s="198"/>
      <c r="F8" s="198" t="s">
        <v>7</v>
      </c>
      <c r="G8" s="198"/>
      <c r="H8" s="198"/>
      <c r="I8" s="198"/>
      <c r="J8" s="198"/>
    </row>
    <row r="9" spans="1:10" ht="31.5" customHeight="1">
      <c r="A9" s="29" t="s">
        <v>1</v>
      </c>
      <c r="B9" s="199" t="s">
        <v>8</v>
      </c>
      <c r="C9" s="200"/>
      <c r="D9" s="200"/>
      <c r="E9" s="201"/>
      <c r="F9" s="29" t="s">
        <v>16</v>
      </c>
      <c r="G9" s="202" t="s">
        <v>9</v>
      </c>
      <c r="H9" s="202"/>
      <c r="I9" s="202"/>
      <c r="J9" s="202"/>
    </row>
    <row r="10" spans="1:10" ht="31.5" customHeight="1">
      <c r="A10" s="29" t="s">
        <v>10</v>
      </c>
      <c r="B10" s="202" t="s">
        <v>11</v>
      </c>
      <c r="C10" s="202"/>
      <c r="D10" s="202"/>
      <c r="E10" s="202"/>
      <c r="F10" s="29" t="s">
        <v>2</v>
      </c>
      <c r="G10" s="202" t="s">
        <v>4</v>
      </c>
      <c r="H10" s="202"/>
      <c r="I10" s="202"/>
      <c r="J10" s="202"/>
    </row>
    <row r="11" spans="1:10" ht="31.5" customHeight="1">
      <c r="A11" s="29" t="s">
        <v>12</v>
      </c>
      <c r="B11" s="202" t="s">
        <v>13</v>
      </c>
      <c r="C11" s="202"/>
      <c r="D11" s="202"/>
      <c r="E11" s="202"/>
      <c r="F11" s="29" t="s">
        <v>17</v>
      </c>
      <c r="G11" s="202" t="s">
        <v>5</v>
      </c>
      <c r="H11" s="202"/>
      <c r="I11" s="202"/>
      <c r="J11" s="202"/>
    </row>
    <row r="12" spans="1:10" ht="31.5" customHeight="1">
      <c r="A12" s="29" t="s">
        <v>14</v>
      </c>
      <c r="B12" s="202" t="s">
        <v>15</v>
      </c>
      <c r="C12" s="202"/>
      <c r="D12" s="202"/>
      <c r="E12" s="202"/>
      <c r="F12" s="29"/>
      <c r="G12" s="203"/>
      <c r="H12" s="203"/>
      <c r="I12" s="203"/>
      <c r="J12" s="203"/>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0"/>
      <c r="B15" s="180"/>
      <c r="C15" s="180"/>
      <c r="D15" s="180"/>
      <c r="E15" s="180"/>
      <c r="F15" s="180"/>
      <c r="G15" s="180"/>
    </row>
    <row r="16" spans="1:10" ht="12" customHeight="1">
      <c r="A16" s="180"/>
      <c r="B16" s="180"/>
      <c r="C16" s="180"/>
      <c r="D16" s="180"/>
      <c r="E16" s="180"/>
      <c r="F16" s="180"/>
      <c r="G16" s="180"/>
    </row>
    <row r="17" spans="1:7" ht="14.25" customHeight="1">
      <c r="A17" s="180"/>
      <c r="B17" s="180"/>
      <c r="C17" s="180"/>
      <c r="D17" s="180"/>
      <c r="E17" s="180"/>
      <c r="F17" s="180"/>
      <c r="G17" s="180"/>
    </row>
    <row r="18" spans="1:7" ht="14.25" customHeight="1">
      <c r="A18" s="180"/>
      <c r="B18" s="180"/>
      <c r="C18" s="180"/>
      <c r="D18" s="180"/>
      <c r="E18" s="180"/>
      <c r="F18" s="180"/>
      <c r="G18" s="180"/>
    </row>
    <row r="19" spans="1:7">
      <c r="A19" s="180"/>
      <c r="B19" s="180"/>
      <c r="C19" s="180"/>
      <c r="D19" s="180"/>
      <c r="E19" s="180"/>
      <c r="F19" s="180"/>
      <c r="G19" s="180"/>
    </row>
    <row r="20" spans="1:7" ht="6.75" customHeight="1">
      <c r="A20" s="180"/>
      <c r="B20" s="180"/>
      <c r="C20" s="180"/>
      <c r="D20" s="180"/>
      <c r="E20" s="180"/>
      <c r="F20" s="180"/>
      <c r="G20" s="180"/>
    </row>
    <row r="21" spans="1:7" ht="8.25" customHeight="1">
      <c r="A21" s="180"/>
      <c r="B21" s="180"/>
      <c r="C21" s="180"/>
      <c r="D21" s="180"/>
      <c r="E21" s="180"/>
      <c r="F21" s="180"/>
      <c r="G21" s="180"/>
    </row>
    <row r="22" spans="1:7">
      <c r="A22" s="180"/>
      <c r="B22" s="180"/>
      <c r="C22" s="180"/>
      <c r="D22" s="180"/>
      <c r="E22" s="180"/>
      <c r="F22" s="180"/>
      <c r="G22" s="180"/>
    </row>
    <row r="23" spans="1:7">
      <c r="A23" s="180"/>
      <c r="B23" s="180"/>
      <c r="C23" s="180"/>
      <c r="D23" s="180"/>
      <c r="E23" s="180"/>
      <c r="F23" s="180"/>
      <c r="G23" s="180"/>
    </row>
    <row r="24" spans="1:7">
      <c r="A24" s="180"/>
      <c r="B24" s="180"/>
      <c r="C24" s="180"/>
      <c r="D24" s="180"/>
      <c r="E24" s="180"/>
      <c r="F24" s="180"/>
      <c r="G24" s="180"/>
    </row>
    <row r="25" spans="1:7">
      <c r="A25" s="180"/>
      <c r="B25" s="180"/>
      <c r="C25" s="180"/>
      <c r="D25" s="180"/>
      <c r="E25" s="180"/>
      <c r="F25" s="180"/>
      <c r="G25" s="180"/>
    </row>
    <row r="26" spans="1:7">
      <c r="A26" s="180"/>
      <c r="B26" s="180"/>
      <c r="C26" s="180"/>
      <c r="D26" s="180"/>
      <c r="E26" s="180"/>
      <c r="F26" s="180"/>
      <c r="G26" s="180"/>
    </row>
    <row r="27" spans="1:7">
      <c r="A27" s="180"/>
      <c r="B27" s="180"/>
      <c r="C27" s="180"/>
      <c r="D27" s="180"/>
      <c r="E27" s="180"/>
      <c r="F27" s="180"/>
      <c r="G27" s="180"/>
    </row>
    <row r="28" spans="1:7">
      <c r="A28" s="180"/>
      <c r="B28" s="180"/>
      <c r="C28" s="180"/>
      <c r="D28" s="180"/>
      <c r="E28" s="180"/>
      <c r="F28" s="180"/>
      <c r="G28" s="180"/>
    </row>
    <row r="29" spans="1:7">
      <c r="A29" s="180"/>
      <c r="B29" s="180"/>
      <c r="C29" s="180"/>
      <c r="D29" s="180"/>
      <c r="E29" s="180"/>
      <c r="F29" s="180"/>
      <c r="G29" s="180"/>
    </row>
    <row r="30" spans="1:7">
      <c r="A30" s="180"/>
      <c r="B30" s="180"/>
      <c r="C30" s="180"/>
      <c r="D30" s="180"/>
      <c r="E30" s="180"/>
      <c r="F30" s="180"/>
      <c r="G30" s="180"/>
    </row>
    <row r="31" spans="1:7">
      <c r="A31" s="180"/>
      <c r="B31" s="180"/>
      <c r="C31" s="180"/>
      <c r="D31" s="180"/>
      <c r="E31" s="180"/>
      <c r="F31" s="180"/>
      <c r="G31" s="180"/>
    </row>
    <row r="32" spans="1:7">
      <c r="A32" s="180"/>
      <c r="B32" s="180"/>
      <c r="C32" s="180"/>
      <c r="D32" s="180"/>
      <c r="E32" s="180"/>
      <c r="F32" s="180"/>
      <c r="G32" s="180"/>
    </row>
    <row r="33" spans="1:7">
      <c r="A33" s="180"/>
      <c r="B33" s="180"/>
      <c r="C33" s="180"/>
      <c r="D33" s="180"/>
      <c r="E33" s="180"/>
      <c r="F33" s="180"/>
      <c r="G33" s="180"/>
    </row>
    <row r="34" spans="1:7">
      <c r="A34" s="180"/>
      <c r="B34" s="180"/>
      <c r="C34" s="180"/>
      <c r="D34" s="180"/>
      <c r="E34" s="180"/>
      <c r="F34" s="180"/>
      <c r="G34" s="180"/>
    </row>
    <row r="35" spans="1:7">
      <c r="A35" s="180"/>
      <c r="B35" s="180"/>
      <c r="C35" s="180"/>
      <c r="D35" s="180"/>
      <c r="E35" s="180"/>
      <c r="F35" s="180"/>
      <c r="G35" s="180"/>
    </row>
    <row r="36" spans="1:7">
      <c r="A36" s="180"/>
      <c r="B36" s="180"/>
      <c r="C36" s="180"/>
      <c r="D36" s="180"/>
      <c r="E36" s="180"/>
      <c r="F36" s="180"/>
      <c r="G36" s="180"/>
    </row>
    <row r="37" spans="1:7">
      <c r="A37" s="180"/>
      <c r="B37" s="180"/>
      <c r="C37" s="180"/>
      <c r="D37" s="180"/>
      <c r="E37" s="180"/>
      <c r="F37" s="180"/>
      <c r="G37" s="180"/>
    </row>
    <row r="38" spans="1:7">
      <c r="A38" s="180"/>
      <c r="B38" s="180"/>
      <c r="C38" s="180"/>
      <c r="D38" s="180"/>
      <c r="E38" s="180"/>
      <c r="F38" s="180"/>
      <c r="G38" s="180"/>
    </row>
    <row r="39" spans="1:7">
      <c r="A39" s="180"/>
      <c r="B39" s="180"/>
      <c r="C39" s="180"/>
      <c r="D39" s="180"/>
      <c r="E39" s="180"/>
      <c r="F39" s="180"/>
      <c r="G39" s="180"/>
    </row>
    <row r="40" spans="1:7">
      <c r="A40" s="180"/>
      <c r="B40" s="180"/>
      <c r="C40" s="180"/>
      <c r="D40" s="180"/>
      <c r="E40" s="180"/>
      <c r="F40" s="180"/>
      <c r="G40" s="180"/>
    </row>
    <row r="41" spans="1:7">
      <c r="A41" s="180"/>
      <c r="B41" s="180"/>
      <c r="C41" s="180"/>
      <c r="D41" s="180"/>
      <c r="E41" s="180"/>
      <c r="F41" s="180"/>
      <c r="G41" s="180"/>
    </row>
    <row r="42" spans="1:7">
      <c r="A42" s="180"/>
      <c r="B42" s="180"/>
      <c r="C42" s="180"/>
      <c r="D42" s="180"/>
      <c r="E42" s="180"/>
      <c r="F42" s="180"/>
      <c r="G42" s="180"/>
    </row>
    <row r="43" spans="1:7">
      <c r="A43" s="180"/>
      <c r="B43" s="180"/>
      <c r="C43" s="180"/>
      <c r="D43" s="180"/>
      <c r="E43" s="180"/>
      <c r="F43" s="180"/>
      <c r="G43" s="18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2014-11-11T07:47:13Z</dcterms:modified>
</cp:coreProperties>
</file>