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90" windowWidth="19440" windowHeight="1155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workbook>
</file>

<file path=xl/calcChain.xml><?xml version="1.0" encoding="utf-8"?>
<calcChain xmlns="http://schemas.openxmlformats.org/spreadsheetml/2006/main">
  <c r="H7" i="1" l="1"/>
  <c r="G6" i="8" l="1"/>
  <c r="F6" i="8"/>
  <c r="E6" i="8"/>
  <c r="D6" i="8"/>
  <c r="C6" i="8"/>
  <c r="B6" i="8"/>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AO1" i="20"/>
  <c r="I33" i="7"/>
  <c r="J75" i="7"/>
  <c r="B29" i="7"/>
  <c r="B71" i="7"/>
  <c r="B66" i="7"/>
  <c r="P71" i="7"/>
  <c r="P57" i="7"/>
  <c r="J31" i="7"/>
  <c r="I38" i="7"/>
  <c r="P66" i="7"/>
  <c r="J25" i="7"/>
  <c r="P28" i="7"/>
  <c r="P16" i="7"/>
  <c r="B25" i="7"/>
  <c r="B21" i="7"/>
  <c r="J43" i="7"/>
  <c r="I39" i="7"/>
  <c r="P21" i="7"/>
  <c r="P61" i="7"/>
  <c r="J57" i="7"/>
  <c r="I51" i="7"/>
  <c r="J37" i="7"/>
  <c r="I59" i="7"/>
  <c r="J42" i="7"/>
  <c r="J21" i="7"/>
  <c r="J26" i="7"/>
  <c r="P38" i="7"/>
  <c r="J13" i="7"/>
  <c r="P25" i="7"/>
  <c r="P15" i="7"/>
  <c r="I40" i="7"/>
  <c r="J28" i="7"/>
  <c r="I47" i="7"/>
  <c r="J24" i="7"/>
  <c r="J33" i="7"/>
  <c r="J17" i="7"/>
  <c r="J9" i="7"/>
  <c r="B50" i="7"/>
  <c r="B18" i="7"/>
  <c r="B40" i="7"/>
  <c r="J1" i="20"/>
  <c r="J35" i="7"/>
  <c r="B64" i="7"/>
  <c r="B59" i="7"/>
  <c r="J40" i="7"/>
  <c r="J36" i="7"/>
  <c r="I66" i="7"/>
  <c r="P13" i="7"/>
  <c r="I29" i="7"/>
  <c r="B12" i="7"/>
  <c r="J68" i="7"/>
  <c r="J63" i="7"/>
  <c r="P18" i="7"/>
  <c r="J20" i="7"/>
  <c r="I17" i="7"/>
  <c r="I13" i="7"/>
  <c r="J30" i="7"/>
  <c r="I75" i="7"/>
  <c r="I27" i="7"/>
  <c r="I23" i="7"/>
  <c r="J53" i="7"/>
  <c r="B38" i="7"/>
  <c r="P74" i="7"/>
  <c r="J44" i="7"/>
  <c r="I25" i="7"/>
  <c r="P12" i="7"/>
  <c r="I36" i="7"/>
  <c r="J29" i="7"/>
  <c r="B41" i="7"/>
  <c r="P51" i="7"/>
  <c r="J22" i="7"/>
  <c r="I41" i="7"/>
  <c r="I10" i="7"/>
  <c r="J38" i="7"/>
  <c r="J59" i="7"/>
  <c r="B52" i="7"/>
  <c r="B39" i="7"/>
  <c r="J52" i="7"/>
  <c r="I68" i="7"/>
  <c r="I58" i="7"/>
  <c r="J19" i="7"/>
  <c r="J73" i="7"/>
  <c r="P31" i="7"/>
  <c r="P19" i="7"/>
  <c r="J32" i="7"/>
  <c r="P32" i="7"/>
  <c r="I32" i="7"/>
  <c r="B37" i="7"/>
  <c r="B19" i="7"/>
  <c r="B22" i="7"/>
  <c r="P36" i="7"/>
  <c r="P69" i="7"/>
  <c r="P33" i="7"/>
  <c r="B63" i="7"/>
  <c r="I22" i="7"/>
  <c r="J23" i="7"/>
  <c r="J61" i="7"/>
  <c r="J56" i="7"/>
  <c r="B35" i="7"/>
  <c r="J47" i="7"/>
  <c r="B62" i="7"/>
  <c r="I45" i="7"/>
  <c r="P43" i="7"/>
  <c r="I44" i="7"/>
  <c r="B51" i="7"/>
  <c r="I71" i="7"/>
  <c r="J74" i="7"/>
  <c r="B11" i="7"/>
  <c r="P62" i="7"/>
  <c r="P48" i="7"/>
  <c r="B65" i="7"/>
  <c r="J14" i="7"/>
  <c r="J12" i="7"/>
  <c r="P75" i="7"/>
  <c r="J69" i="7"/>
  <c r="P42" i="7"/>
  <c r="I52" i="7"/>
  <c r="P50" i="7"/>
  <c r="I24" i="7"/>
  <c r="I14" i="7"/>
  <c r="B57" i="7"/>
  <c r="I9" i="7"/>
  <c r="B45" i="7"/>
  <c r="I56" i="7"/>
  <c r="I63" i="7"/>
  <c r="B58" i="7"/>
  <c r="I53" i="7"/>
  <c r="I28" i="7"/>
  <c r="B9" i="7"/>
  <c r="P63" i="7"/>
  <c r="I26" i="7"/>
  <c r="I18" i="7"/>
  <c r="P20" i="7"/>
  <c r="I43" i="7"/>
  <c r="B75" i="7"/>
  <c r="J11" i="7"/>
  <c r="J51" i="7"/>
  <c r="B26" i="7"/>
  <c r="J65" i="7"/>
  <c r="B44" i="7"/>
  <c r="P17" i="7"/>
  <c r="B68" i="7"/>
  <c r="B73" i="7"/>
  <c r="B53" i="7"/>
  <c r="I12" i="7"/>
  <c r="J1" i="8"/>
  <c r="I64" i="7"/>
  <c r="P26" i="7"/>
  <c r="P14" i="7"/>
  <c r="I30" i="7"/>
  <c r="P23" i="7"/>
  <c r="P54" i="7"/>
  <c r="P41" i="7"/>
  <c r="P65" i="7"/>
  <c r="B10" i="7"/>
  <c r="I74" i="7"/>
  <c r="I11" i="7"/>
  <c r="I69" i="7"/>
  <c r="P73" i="7"/>
  <c r="P52" i="7"/>
  <c r="P39" i="7"/>
  <c r="B31" i="7"/>
  <c r="B27" i="7"/>
  <c r="P10" i="7"/>
  <c r="B20" i="7"/>
  <c r="B70" i="7"/>
  <c r="I70" i="7"/>
  <c r="I19" i="7"/>
  <c r="I15" i="7"/>
  <c r="I65" i="7"/>
  <c r="J45" i="7"/>
  <c r="P37" i="7"/>
  <c r="P24" i="7"/>
  <c r="I35" i="7"/>
  <c r="N1" i="8"/>
  <c r="P68" i="7"/>
  <c r="P53" i="7"/>
  <c r="I73" i="7"/>
  <c r="J16" i="7"/>
  <c r="J15" i="7"/>
  <c r="P47" i="7"/>
  <c r="P70" i="7"/>
  <c r="B74" i="7"/>
  <c r="B69" i="7"/>
  <c r="J58" i="7"/>
  <c r="P35" i="7"/>
  <c r="J49" i="7"/>
  <c r="P56" i="7"/>
  <c r="P11" i="7"/>
  <c r="I21" i="7"/>
  <c r="J66" i="7"/>
  <c r="I61" i="7"/>
  <c r="J48" i="7"/>
  <c r="I31" i="7"/>
  <c r="P9" i="7"/>
  <c r="J18" i="7"/>
  <c r="J62" i="7"/>
  <c r="I49" i="7"/>
  <c r="P44" i="7"/>
  <c r="J70" i="7"/>
  <c r="B43" i="7"/>
  <c r="B15" i="7"/>
  <c r="P22" i="7"/>
  <c r="J27" i="7"/>
  <c r="J1" i="28"/>
  <c r="I57" i="7"/>
  <c r="I54" i="7"/>
  <c r="I50" i="7"/>
  <c r="B42" i="7"/>
  <c r="P45" i="7"/>
  <c r="I37" i="7"/>
  <c r="P64" i="7"/>
  <c r="B23" i="7"/>
  <c r="B28" i="7"/>
  <c r="P49" i="7"/>
  <c r="B49" i="7"/>
  <c r="I20" i="7"/>
  <c r="P27" i="7"/>
  <c r="P59" i="7"/>
  <c r="B36" i="7"/>
  <c r="B32" i="7"/>
  <c r="B17" i="7"/>
  <c r="B13" i="7"/>
  <c r="B30" i="7"/>
  <c r="I42" i="7"/>
  <c r="I62" i="7"/>
  <c r="J71" i="7"/>
  <c r="P30" i="7"/>
  <c r="P58" i="7"/>
  <c r="J41" i="7"/>
  <c r="B48" i="7"/>
  <c r="B56" i="7"/>
  <c r="I48" i="7"/>
  <c r="B24" i="7"/>
  <c r="B16" i="7"/>
  <c r="B54" i="7"/>
  <c r="J10" i="7"/>
  <c r="P29" i="7"/>
  <c r="J64" i="7"/>
  <c r="J54" i="7"/>
  <c r="B47" i="7"/>
  <c r="J39" i="7"/>
  <c r="B33" i="7"/>
  <c r="I16" i="7"/>
  <c r="B14" i="7"/>
  <c r="B61" i="7"/>
  <c r="J50" i="7"/>
  <c r="P40" i="7"/>
  <c r="C54" i="7" l="1"/>
  <c r="F25" i="7"/>
  <c r="H41" i="7"/>
  <c r="D38" i="7"/>
  <c r="D18" i="7"/>
  <c r="C30" i="7"/>
  <c r="F58" i="7"/>
  <c r="K45" i="7"/>
  <c r="D39" i="7"/>
  <c r="H37" i="7"/>
  <c r="F10" i="7"/>
  <c r="D52" i="7"/>
  <c r="F54" i="7"/>
  <c r="C44" i="7"/>
  <c r="D20" i="7"/>
  <c r="F61" i="7"/>
  <c r="H32" i="7"/>
  <c r="H71" i="7"/>
  <c r="F45" i="7"/>
  <c r="K26" i="7"/>
  <c r="D65" i="7"/>
  <c r="D48" i="7"/>
  <c r="C25" i="7"/>
  <c r="H15" i="7"/>
  <c r="O19" i="7"/>
  <c r="O47" i="7"/>
  <c r="E33" i="7"/>
  <c r="H75" i="7"/>
  <c r="O33" i="7"/>
  <c r="E21" i="7"/>
  <c r="D66" i="7"/>
  <c r="O32" i="7"/>
  <c r="H53" i="7"/>
  <c r="F15" i="7"/>
  <c r="H36" i="7"/>
  <c r="C26" i="7"/>
  <c r="F14" i="7"/>
  <c r="K19" i="7"/>
  <c r="H62" i="7"/>
  <c r="C32" i="7"/>
  <c r="D33" i="7"/>
  <c r="D25" i="7"/>
  <c r="H23" i="7"/>
  <c r="C39" i="7"/>
  <c r="H50" i="7"/>
  <c r="H31" i="7"/>
  <c r="C45" i="7"/>
  <c r="H45" i="7"/>
  <c r="K31" i="7"/>
  <c r="C48" i="7"/>
  <c r="H40" i="7"/>
  <c r="H54" i="7"/>
  <c r="F47" i="7"/>
  <c r="C64" i="7"/>
  <c r="F53" i="7"/>
  <c r="K75" i="7"/>
  <c r="O14" i="7"/>
  <c r="E65" i="7"/>
  <c r="E28" i="7"/>
  <c r="C73" i="7"/>
  <c r="O50" i="7"/>
  <c r="O64" i="7"/>
  <c r="D50" i="7"/>
  <c r="E26" i="7"/>
  <c r="E25" i="7"/>
  <c r="O43" i="7"/>
  <c r="E35" i="7"/>
  <c r="F50" i="7"/>
  <c r="D73" i="7"/>
  <c r="H59" i="7"/>
  <c r="F11" i="7"/>
  <c r="F70" i="7"/>
  <c r="K15" i="7"/>
  <c r="H10" i="7"/>
  <c r="D21" i="7"/>
  <c r="F69" i="7"/>
  <c r="O58" i="7"/>
  <c r="F74" i="7"/>
  <c r="O37" i="7"/>
  <c r="O74" i="7"/>
  <c r="E32" i="7"/>
  <c r="O10" i="7"/>
  <c r="O69" i="7"/>
  <c r="D19" i="7"/>
  <c r="F29" i="7"/>
  <c r="C24" i="7"/>
  <c r="F36" i="7"/>
  <c r="H28" i="7"/>
  <c r="H43" i="7"/>
  <c r="D35" i="7"/>
  <c r="K49" i="7"/>
  <c r="K69" i="7"/>
  <c r="O45" i="7"/>
  <c r="E38" i="7"/>
  <c r="F64" i="7"/>
  <c r="O24" i="7"/>
  <c r="O44" i="7"/>
  <c r="E68" i="7"/>
  <c r="O61" i="7"/>
  <c r="O39" i="7"/>
  <c r="E47" i="7"/>
  <c r="E12" i="7"/>
  <c r="E18" i="7"/>
  <c r="O18" i="7"/>
  <c r="F62" i="7"/>
  <c r="F66" i="7"/>
  <c r="E29" i="7"/>
  <c r="C21" i="7"/>
  <c r="D63" i="7"/>
  <c r="D44" i="7"/>
  <c r="D13" i="7"/>
  <c r="D30" i="7"/>
  <c r="C74" i="7"/>
  <c r="F63" i="7"/>
  <c r="C18" i="7"/>
  <c r="C43" i="7"/>
  <c r="K11" i="7"/>
  <c r="F22" i="7"/>
  <c r="H22" i="7"/>
  <c r="K58" i="7"/>
  <c r="D17" i="7"/>
  <c r="F42" i="7"/>
  <c r="F27" i="7"/>
  <c r="C62" i="7"/>
  <c r="H16" i="7"/>
  <c r="D11" i="7"/>
  <c r="F21" i="7"/>
  <c r="K44" i="7"/>
  <c r="K27" i="7"/>
  <c r="K36" i="7"/>
  <c r="D43" i="7"/>
  <c r="K12" i="7"/>
  <c r="C36" i="7"/>
  <c r="C15" i="7"/>
  <c r="K51" i="7"/>
  <c r="F33" i="7"/>
  <c r="F41" i="7"/>
  <c r="K24" i="7"/>
  <c r="C59" i="7"/>
  <c r="D14" i="7"/>
  <c r="C50" i="7"/>
  <c r="D36" i="7"/>
  <c r="K70" i="7"/>
  <c r="D9" i="7"/>
  <c r="F19" i="7"/>
  <c r="C14" i="7"/>
  <c r="K23" i="7"/>
  <c r="H18" i="7"/>
  <c r="D29" i="7"/>
  <c r="F23" i="7"/>
  <c r="K37" i="7"/>
  <c r="O48" i="7"/>
  <c r="E58" i="7"/>
  <c r="E36" i="7"/>
  <c r="O35" i="7"/>
  <c r="E13" i="7"/>
  <c r="D54" i="7"/>
  <c r="C65" i="7"/>
  <c r="E42" i="7"/>
  <c r="H12" i="7"/>
  <c r="D24" i="7"/>
  <c r="D23" i="7"/>
  <c r="K74" i="7"/>
  <c r="F17" i="7"/>
  <c r="D75" i="7"/>
  <c r="C28" i="7"/>
  <c r="H21" i="7"/>
  <c r="K21" i="7"/>
  <c r="D26" i="7"/>
  <c r="F32" i="7"/>
  <c r="F73" i="7"/>
  <c r="D27" i="7"/>
  <c r="K50" i="7"/>
  <c r="C41" i="7"/>
  <c r="F24" i="7"/>
  <c r="H66" i="7"/>
  <c r="H48" i="7"/>
  <c r="C13" i="7"/>
  <c r="D61" i="7"/>
  <c r="K22" i="7"/>
  <c r="D12" i="7"/>
  <c r="F31" i="7"/>
  <c r="H65" i="7"/>
  <c r="O9" i="7"/>
  <c r="E37" i="7"/>
  <c r="C61" i="7"/>
  <c r="H70" i="7"/>
  <c r="E62" i="7"/>
  <c r="O63" i="7"/>
  <c r="K64" i="7"/>
  <c r="E10" i="7"/>
  <c r="O15" i="7"/>
  <c r="O42" i="7"/>
  <c r="H9" i="7"/>
  <c r="C29" i="7"/>
  <c r="F18" i="7"/>
  <c r="K41" i="7"/>
  <c r="D28" i="7"/>
  <c r="C57" i="7"/>
  <c r="H39" i="7"/>
  <c r="C17" i="7"/>
  <c r="O73" i="7"/>
  <c r="E69" i="7"/>
  <c r="E44" i="7"/>
  <c r="E16" i="7"/>
  <c r="F57" i="7"/>
  <c r="E23" i="7"/>
  <c r="D64" i="7"/>
  <c r="C75" i="7"/>
  <c r="H13" i="7"/>
  <c r="F16" i="7"/>
  <c r="C40" i="7"/>
  <c r="C31" i="7"/>
  <c r="D10" i="7"/>
  <c r="D53" i="7"/>
  <c r="K28" i="7"/>
  <c r="K73" i="7"/>
  <c r="K57" i="7"/>
  <c r="D69" i="7"/>
  <c r="F52" i="7"/>
  <c r="E71" i="7"/>
  <c r="O31" i="7"/>
  <c r="E27" i="7"/>
  <c r="O30" i="7"/>
  <c r="H63" i="7"/>
  <c r="H58" i="7"/>
  <c r="F37" i="7"/>
  <c r="K9" i="7"/>
  <c r="K53" i="7"/>
  <c r="D15" i="7"/>
  <c r="F9" i="7"/>
  <c r="C20" i="7"/>
  <c r="K13" i="7"/>
  <c r="H24" i="7"/>
  <c r="F35" i="7"/>
  <c r="D16" i="7"/>
  <c r="C16" i="7"/>
  <c r="C9" i="7"/>
  <c r="C51" i="7"/>
  <c r="E66" i="7"/>
  <c r="C56" i="7"/>
  <c r="O27" i="7"/>
  <c r="C52" i="7"/>
  <c r="H17" i="7"/>
  <c r="C71" i="7"/>
  <c r="F26" i="7"/>
  <c r="K14" i="7"/>
  <c r="C37" i="7"/>
  <c r="H25" i="7"/>
  <c r="D51" i="7"/>
  <c r="C19" i="7"/>
  <c r="F40" i="7"/>
  <c r="K16" i="7"/>
  <c r="H27" i="7"/>
  <c r="O53" i="7"/>
  <c r="E30" i="7"/>
  <c r="O70" i="7"/>
  <c r="O22" i="7"/>
  <c r="E22" i="7"/>
  <c r="O16" i="7"/>
  <c r="F51" i="7"/>
  <c r="D70" i="7"/>
  <c r="F13" i="7"/>
  <c r="K17" i="7"/>
  <c r="O54" i="7"/>
  <c r="H68" i="7"/>
  <c r="E59" i="7"/>
  <c r="C58" i="7"/>
  <c r="C11" i="7"/>
  <c r="K29" i="7"/>
  <c r="F12" i="7"/>
  <c r="D22" i="7"/>
  <c r="O65" i="7"/>
  <c r="O23" i="7"/>
  <c r="O28" i="7"/>
  <c r="O62" i="7"/>
  <c r="E73" i="7"/>
  <c r="O29" i="7"/>
  <c r="E54" i="7"/>
  <c r="O12" i="7"/>
  <c r="H20" i="7"/>
  <c r="C63" i="7"/>
  <c r="E70" i="7"/>
  <c r="H73" i="7"/>
  <c r="O57" i="7"/>
  <c r="H11" i="7"/>
  <c r="K32" i="7"/>
  <c r="F20" i="7"/>
  <c r="K47" i="7"/>
  <c r="H30" i="7"/>
  <c r="K63" i="7"/>
  <c r="H44" i="7"/>
  <c r="C12" i="7"/>
  <c r="F38" i="7"/>
  <c r="F44" i="7"/>
  <c r="H52" i="7"/>
  <c r="K61" i="7"/>
  <c r="D45" i="7"/>
  <c r="E20" i="7"/>
  <c r="E74" i="7"/>
  <c r="O17" i="7"/>
  <c r="K48" i="7"/>
  <c r="E52" i="7"/>
  <c r="D32" i="7"/>
  <c r="C38" i="7"/>
  <c r="H42" i="7"/>
  <c r="D74" i="7"/>
  <c r="F48" i="7"/>
  <c r="H47" i="7"/>
  <c r="E51" i="7"/>
  <c r="E56" i="7"/>
  <c r="H35" i="7"/>
  <c r="K40" i="7"/>
  <c r="H49" i="7"/>
  <c r="F56" i="7"/>
  <c r="E43" i="7"/>
  <c r="O52" i="7"/>
  <c r="H38" i="7"/>
  <c r="E39" i="7"/>
  <c r="F71" i="7"/>
  <c r="E19" i="7"/>
  <c r="K71" i="7"/>
  <c r="O68" i="7"/>
  <c r="O25" i="7"/>
  <c r="K25" i="7"/>
  <c r="O20" i="7"/>
  <c r="D41" i="7"/>
  <c r="D47" i="7"/>
  <c r="D68" i="7"/>
  <c r="F30" i="7"/>
  <c r="K35" i="7"/>
  <c r="O21" i="7"/>
  <c r="C53" i="7"/>
  <c r="F75" i="7"/>
  <c r="E53" i="7"/>
  <c r="C70" i="7"/>
  <c r="D59" i="7"/>
  <c r="C69" i="7"/>
  <c r="K30" i="7"/>
  <c r="E49" i="7"/>
  <c r="C42" i="7"/>
  <c r="C22" i="7"/>
  <c r="K33" i="7"/>
  <c r="O66" i="7"/>
  <c r="E57" i="7"/>
  <c r="O38" i="7"/>
  <c r="O13" i="7"/>
  <c r="E9" i="7"/>
  <c r="K62" i="7"/>
  <c r="O75" i="7"/>
  <c r="E15" i="7"/>
  <c r="O26" i="7"/>
  <c r="E40" i="7"/>
  <c r="E61" i="7"/>
  <c r="C68" i="7"/>
  <c r="H74" i="7"/>
  <c r="F39" i="7"/>
  <c r="C33" i="7"/>
  <c r="K43" i="7"/>
  <c r="K10" i="7"/>
  <c r="D62" i="7"/>
  <c r="F49" i="7"/>
  <c r="K39" i="7"/>
  <c r="C47" i="7"/>
  <c r="D71" i="7"/>
  <c r="K68" i="7"/>
  <c r="K20" i="7"/>
  <c r="H61" i="7"/>
  <c r="F43" i="7"/>
  <c r="E63" i="7"/>
  <c r="O56" i="7"/>
  <c r="K42" i="7"/>
  <c r="K56" i="7"/>
  <c r="D49" i="7"/>
  <c r="H69" i="7"/>
  <c r="D56" i="7"/>
  <c r="C10" i="7"/>
  <c r="K65" i="7"/>
  <c r="H14" i="7"/>
  <c r="H19" i="7"/>
  <c r="F28" i="7"/>
  <c r="D42" i="7"/>
  <c r="H57" i="7"/>
  <c r="F59" i="7"/>
  <c r="O40" i="7"/>
  <c r="E50" i="7"/>
  <c r="E48" i="7"/>
  <c r="K59" i="7"/>
  <c r="C23" i="7"/>
  <c r="C35" i="7"/>
  <c r="C49" i="7"/>
  <c r="F68" i="7"/>
  <c r="K52" i="7"/>
  <c r="E75" i="7"/>
  <c r="E41" i="7"/>
  <c r="O49" i="7"/>
  <c r="K18" i="7"/>
  <c r="K38" i="7"/>
  <c r="C66" i="7"/>
  <c r="C27" i="7"/>
  <c r="O36" i="7"/>
  <c r="E11" i="7"/>
  <c r="O51" i="7"/>
  <c r="E64" i="7"/>
  <c r="O11" i="7"/>
  <c r="K66" i="7"/>
  <c r="H56" i="7"/>
  <c r="D31" i="7"/>
  <c r="D57" i="7"/>
  <c r="E24" i="7"/>
  <c r="K54" i="7"/>
  <c r="F65" i="7"/>
  <c r="H29" i="7"/>
  <c r="H64" i="7"/>
  <c r="H33" i="7"/>
  <c r="O71" i="7"/>
  <c r="E14" i="7"/>
  <c r="D58" i="7"/>
  <c r="D37" i="7"/>
  <c r="O59" i="7"/>
  <c r="H51" i="7"/>
  <c r="H26" i="7"/>
  <c r="D40" i="7"/>
  <c r="E31" i="7"/>
  <c r="E45" i="7"/>
  <c r="O41" i="7"/>
  <c r="E17" i="7"/>
  <c r="L65" i="7" l="1"/>
  <c r="N65" i="7"/>
  <c r="G65" i="7"/>
  <c r="M65" i="7"/>
  <c r="M68" i="7"/>
  <c r="L68" i="7"/>
  <c r="G68" i="7"/>
  <c r="N68" i="7"/>
  <c r="G59" i="7"/>
  <c r="N59" i="7"/>
  <c r="L59" i="7"/>
  <c r="M59" i="7"/>
  <c r="M28" i="7"/>
  <c r="G28" i="7"/>
  <c r="L28" i="7"/>
  <c r="N28" i="7"/>
  <c r="N43" i="7"/>
  <c r="M43" i="7"/>
  <c r="L43" i="7"/>
  <c r="G43" i="7"/>
  <c r="M49" i="7"/>
  <c r="N49" i="7"/>
  <c r="L49" i="7"/>
  <c r="G49" i="7"/>
  <c r="M39" i="7"/>
  <c r="N39" i="7"/>
  <c r="L39" i="7"/>
  <c r="G39" i="7"/>
  <c r="N75" i="7"/>
  <c r="G75" i="7"/>
  <c r="M75" i="7"/>
  <c r="L75" i="7"/>
  <c r="G30" i="7"/>
  <c r="N30" i="7"/>
  <c r="M30" i="7"/>
  <c r="L30" i="7"/>
  <c r="L71" i="7"/>
  <c r="G71" i="7"/>
  <c r="N71" i="7"/>
  <c r="M71" i="7"/>
  <c r="M56" i="7"/>
  <c r="N56" i="7"/>
  <c r="G56" i="7"/>
  <c r="L56" i="7"/>
  <c r="N48" i="7"/>
  <c r="M48" i="7"/>
  <c r="G48" i="7"/>
  <c r="L48" i="7"/>
  <c r="M44" i="7"/>
  <c r="G44" i="7"/>
  <c r="L44" i="7"/>
  <c r="N44" i="7"/>
  <c r="N38" i="7"/>
  <c r="M38" i="7"/>
  <c r="L38" i="7"/>
  <c r="G38" i="7"/>
  <c r="G20" i="7"/>
  <c r="L20" i="7"/>
  <c r="N20" i="7"/>
  <c r="M20" i="7"/>
  <c r="M12" i="7"/>
  <c r="G12" i="7"/>
  <c r="L12" i="7"/>
  <c r="N12" i="7"/>
  <c r="G13" i="7"/>
  <c r="M13" i="7"/>
  <c r="L13" i="7"/>
  <c r="N13" i="7"/>
  <c r="N51" i="7"/>
  <c r="M51" i="7"/>
  <c r="L51" i="7"/>
  <c r="G51" i="7"/>
  <c r="N40" i="7"/>
  <c r="G40" i="7"/>
  <c r="M40" i="7"/>
  <c r="L40" i="7"/>
  <c r="G26" i="7"/>
  <c r="L26" i="7"/>
  <c r="M26" i="7"/>
  <c r="N26" i="7"/>
  <c r="M35" i="7"/>
  <c r="G35" i="7"/>
  <c r="L35" i="7"/>
  <c r="N35" i="7"/>
  <c r="M9" i="7"/>
  <c r="N9" i="7"/>
  <c r="N76" i="7" s="1"/>
  <c r="G9" i="7"/>
  <c r="L9" i="7"/>
  <c r="N37" i="7"/>
  <c r="G37" i="7"/>
  <c r="L37" i="7"/>
  <c r="M37" i="7"/>
  <c r="N52" i="7"/>
  <c r="L52" i="7"/>
  <c r="G52" i="7"/>
  <c r="M52" i="7"/>
  <c r="G16" i="7"/>
  <c r="L16" i="7"/>
  <c r="N16" i="7"/>
  <c r="M16" i="7"/>
  <c r="M57" i="7"/>
  <c r="L57" i="7"/>
  <c r="N57" i="7"/>
  <c r="G57" i="7"/>
  <c r="M18" i="7"/>
  <c r="G18" i="7"/>
  <c r="N18" i="7"/>
  <c r="L18" i="7"/>
  <c r="O76" i="7"/>
  <c r="L31" i="7"/>
  <c r="M31" i="7"/>
  <c r="N31" i="7"/>
  <c r="G31" i="7"/>
  <c r="L24" i="7"/>
  <c r="M24" i="7"/>
  <c r="G24" i="7"/>
  <c r="N24" i="7"/>
  <c r="N73" i="7"/>
  <c r="G73" i="7"/>
  <c r="M73" i="7"/>
  <c r="L73" i="7"/>
  <c r="G32" i="7"/>
  <c r="M32" i="7"/>
  <c r="L32" i="7"/>
  <c r="N32" i="7"/>
  <c r="L17" i="7"/>
  <c r="N17" i="7"/>
  <c r="G17" i="7"/>
  <c r="M17" i="7"/>
  <c r="M23" i="7"/>
  <c r="L23" i="7"/>
  <c r="N23" i="7"/>
  <c r="G23" i="7"/>
  <c r="N19" i="7"/>
  <c r="M19" i="7"/>
  <c r="G19" i="7"/>
  <c r="L19" i="7"/>
  <c r="L41" i="7"/>
  <c r="N41" i="7"/>
  <c r="M41" i="7"/>
  <c r="G41" i="7"/>
  <c r="L33" i="7"/>
  <c r="G33" i="7"/>
  <c r="N33" i="7"/>
  <c r="M33" i="7"/>
  <c r="L21" i="7"/>
  <c r="N21" i="7"/>
  <c r="G21" i="7"/>
  <c r="M21" i="7"/>
  <c r="N27" i="7"/>
  <c r="M27" i="7"/>
  <c r="L27" i="7"/>
  <c r="G27" i="7"/>
  <c r="L42" i="7"/>
  <c r="M42" i="7"/>
  <c r="G42" i="7"/>
  <c r="N42" i="7"/>
  <c r="N22" i="7"/>
  <c r="L22" i="7"/>
  <c r="G22" i="7"/>
  <c r="M22" i="7"/>
  <c r="L63" i="7"/>
  <c r="M63" i="7"/>
  <c r="G63" i="7"/>
  <c r="N63" i="7"/>
  <c r="N66" i="7"/>
  <c r="G66" i="7"/>
  <c r="M66" i="7"/>
  <c r="L66" i="7"/>
  <c r="L62" i="7"/>
  <c r="N62" i="7"/>
  <c r="M62" i="7"/>
  <c r="G62" i="7"/>
  <c r="N64" i="7"/>
  <c r="L64" i="7"/>
  <c r="G64" i="7"/>
  <c r="M64" i="7"/>
  <c r="N36" i="7"/>
  <c r="M36" i="7"/>
  <c r="L36" i="7"/>
  <c r="G36" i="7"/>
  <c r="N29" i="7"/>
  <c r="M29" i="7"/>
  <c r="G29" i="7"/>
  <c r="L29" i="7"/>
  <c r="N74" i="7"/>
  <c r="L74" i="7"/>
  <c r="G74" i="7"/>
  <c r="M74" i="7"/>
  <c r="N69" i="7"/>
  <c r="M69" i="7"/>
  <c r="G69" i="7"/>
  <c r="L69" i="7"/>
  <c r="G70" i="7"/>
  <c r="N70" i="7"/>
  <c r="L70" i="7"/>
  <c r="M70" i="7"/>
  <c r="L11" i="7"/>
  <c r="G11" i="7"/>
  <c r="N11" i="7"/>
  <c r="M11" i="7"/>
  <c r="M50" i="7"/>
  <c r="N50" i="7"/>
  <c r="L50" i="7"/>
  <c r="G50" i="7"/>
  <c r="M53" i="7"/>
  <c r="G53" i="7"/>
  <c r="L53" i="7"/>
  <c r="N53" i="7"/>
  <c r="G47" i="7"/>
  <c r="N47" i="7"/>
  <c r="L47" i="7"/>
  <c r="M47" i="7"/>
  <c r="N14" i="7"/>
  <c r="M14" i="7"/>
  <c r="L14" i="7"/>
  <c r="G14" i="7"/>
  <c r="L15" i="7"/>
  <c r="G15" i="7"/>
  <c r="M15" i="7"/>
  <c r="N15" i="7"/>
  <c r="N45" i="7"/>
  <c r="G45" i="7"/>
  <c r="L45" i="7"/>
  <c r="M45" i="7"/>
  <c r="M61" i="7"/>
  <c r="L61" i="7"/>
  <c r="G61" i="7"/>
  <c r="N61" i="7"/>
  <c r="L54" i="7"/>
  <c r="M54" i="7"/>
  <c r="G54" i="7"/>
  <c r="N54" i="7"/>
  <c r="N10" i="7"/>
  <c r="G10" i="7"/>
  <c r="M10" i="7"/>
  <c r="L10" i="7"/>
  <c r="G58" i="7"/>
  <c r="M58" i="7"/>
  <c r="N58" i="7"/>
  <c r="L58" i="7"/>
  <c r="L25" i="7"/>
  <c r="G25" i="7"/>
  <c r="M25" i="7"/>
  <c r="N25" i="7"/>
  <c r="L76" i="7" l="1"/>
  <c r="M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<sst xmlns="http://schemas.openxmlformats.org/spreadsheetml/2006/main" count="3561" uniqueCount="2369">
  <si>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</si>
  <si>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</si>
  <si>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</si>
  <si>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</si>
  <si>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</si>
  <si>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</si>
  <si>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</si>
  <si>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</si>
  <si>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</si>
  <si>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</si>
  <si>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</si>
  <si>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</si>
  <si>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</si>
  <si>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</si>
  <si>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</si>
  <si>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</si>
  <si>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</si>
  <si>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</si>
  <si>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</si>
  <si>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</si>
  <si>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</si>
  <si>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</si>
  <si>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</si>
  <si>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</si>
  <si>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</si>
  <si>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</si>
  <si>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</si>
  <si>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</si>
  <si>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</si>
  <si>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</si>
  <si>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</si>
  <si>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</si>
  <si>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</si>
  <si>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</si>
  <si>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</si>
  <si>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</si>
  <si>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</si>
  <si>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</si>
  <si>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</si>
  <si>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</si>
  <si>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</si>
  <si>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</si>
  <si>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</si>
  <si>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</si>
  <si>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</si>
  <si>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</si>
  <si>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</si>
  <si>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</si>
  <si>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</si>
  <si>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</si>
  <si>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</si>
  <si>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</si>
  <si>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</si>
  <si>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</si>
  <si>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</si>
  <si>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</si>
  <si>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</si>
  <si>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</si>
  <si>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</si>
  <si>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</si>
  <si>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</si>
  <si>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</si>
  <si>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</si>
  <si>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</si>
  <si>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</si>
  <si>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</si>
  <si>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</si>
  <si>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</si>
  <si>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</si>
  <si>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</si>
  <si>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</si>
  <si>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</si>
  <si>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</si>
  <si>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</si>
  <si>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</si>
  <si>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</si>
  <si>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</si>
  <si>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</si>
  <si>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</si>
  <si>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</si>
  <si>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</si>
  <si>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</si>
  <si>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</si>
  <si>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</si>
  <si>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</si>
  <si>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</si>
  <si>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</si>
  <si>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</si>
  <si>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</si>
  <si>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</si>
  <si>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</si>
  <si>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</si>
  <si>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</si>
  <si>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</si>
  <si>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</si>
  <si>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</si>
  <si>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</si>
  <si>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</si>
  <si>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</si>
  <si>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</si>
  <si>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</si>
  <si>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</si>
  <si>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</si>
  <si>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</si>
  <si>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</si>
  <si>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</si>
  <si>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</si>
  <si>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</si>
  <si>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</si>
  <si>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</si>
  <si>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</si>
  <si>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</si>
  <si>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</si>
  <si>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</si>
  <si>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</si>
  <si>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</si>
  <si>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</si>
  <si>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</si>
  <si>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</si>
  <si>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</si>
  <si>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</si>
  <si>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</si>
  <si>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沪深300</t>
  </si>
  <si>
    <t>周收盘价</t>
  </si>
  <si>
    <t>000001.SH</t>
  </si>
  <si>
    <t>CI005224.WI</t>
  </si>
  <si>
    <t>851641.SI</t>
  </si>
  <si>
    <t>850729.SI</t>
  </si>
  <si>
    <t>851621.SI</t>
  </si>
  <si>
    <t>上证综指</t>
  </si>
  <si>
    <t>环保(中信)</t>
  </si>
  <si>
    <t>环保工程及服务Ⅲ(申万)</t>
  </si>
  <si>
    <t>环保设备(申万)</t>
  </si>
  <si>
    <t>水务Ⅲ(申万)</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</si>
  <si>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</si>
  <si>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</si>
  <si>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</si>
  <si>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</si>
  <si>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</si>
  <si>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</si>
  <si>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</si>
  <si>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</si>
  <si>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</si>
  <si>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</si>
  <si>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</si>
  <si>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</si>
  <si>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</si>
  <si>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</si>
  <si>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</si>
  <si>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</si>
  <si>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</si>
  <si>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</si>
  <si>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</si>
  <si>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</si>
  <si>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</si>
  <si>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</si>
  <si>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</si>
  <si>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</si>
  <si>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</si>
  <si>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</si>
  <si>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</si>
  <si>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</si>
  <si>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</si>
  <si>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</si>
  <si>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</si>
  <si>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</si>
  <si>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</si>
  <si>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</si>
  <si>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</si>
  <si>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</si>
  <si>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</si>
  <si>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</si>
  <si>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</si>
  <si>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</si>
  <si>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</si>
  <si>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</si>
  <si>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</si>
  <si>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</si>
  <si>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</si>
  <si>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</si>
  <si>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</si>
  <si>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</si>
  <si>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</si>
  <si>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</si>
  <si>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</si>
  <si>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</si>
  <si>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</si>
  <si>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</si>
  <si>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</si>
  <si>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</si>
  <si>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</si>
  <si>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</si>
  <si>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</si>
  <si>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</si>
  <si>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</si>
  <si>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</si>
  <si>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</si>
  <si>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</si>
  <si>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</si>
  <si>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</si>
  <si>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</si>
  <si>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</si>
  <si>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</si>
  <si>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</si>
  <si>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</si>
  <si>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</si>
  <si>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</si>
  <si>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</si>
  <si>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</si>
  <si>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</si>
  <si>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</si>
  <si>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</si>
  <si>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</si>
  <si>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</si>
  <si>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</si>
  <si>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</si>
  <si>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</si>
  <si>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</si>
  <si>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</si>
  <si>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</si>
  <si>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</si>
  <si>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</si>
  <si>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</si>
  <si>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</si>
  <si>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</si>
  <si>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</si>
  <si>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</si>
  <si>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</si>
  <si>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</si>
  <si>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</si>
  <si>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</si>
  <si>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</si>
  <si>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</si>
  <si>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</si>
  <si>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</si>
  <si>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</si>
  <si>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</si>
  <si>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</si>
  <si>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</si>
  <si>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</si>
  <si>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</si>
  <si>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</si>
  <si>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</si>
  <si>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</si>
  <si>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</si>
  <si>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</si>
  <si>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</si>
  <si>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</si>
  <si>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</si>
  <si>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</si>
  <si>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</si>
  <si>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</si>
  <si>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</si>
  <si>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</si>
  <si>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</si>
  <si>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</si>
  <si>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</si>
  <si>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</si>
  <si>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</si>
  <si>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</si>
  <si>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</si>
  <si>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</si>
  <si>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</si>
  <si>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</si>
  <si>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</si>
  <si>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</si>
  <si>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</si>
  <si>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</si>
  <si>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</si>
  <si>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</si>
  <si>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</si>
  <si>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</si>
  <si>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</si>
  <si>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</si>
  <si>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</si>
  <si>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</si>
  <si>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</si>
  <si>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</si>
  <si>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</si>
  <si>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</si>
  <si>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</si>
  <si>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</si>
  <si>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</si>
  <si>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</si>
  <si>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</si>
  <si>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</si>
  <si>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</si>
  <si>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</si>
  <si>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</si>
  <si>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</si>
  <si>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</si>
  <si>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</si>
  <si>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</si>
  <si>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</si>
  <si>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</si>
  <si>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</si>
  <si>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</si>
  <si>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</si>
  <si>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</si>
  <si>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</si>
  <si>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</si>
  <si>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</si>
  <si>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</si>
  <si>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</si>
  <si>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</si>
  <si>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</si>
  <si>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</si>
  <si>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</si>
  <si>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</si>
  <si>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</si>
  <si>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</si>
  <si>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</si>
  <si>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</si>
  <si>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</si>
  <si>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</si>
  <si>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</si>
  <si>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</si>
  <si>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</si>
  <si>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</si>
  <si>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</si>
  <si>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</si>
  <si>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</si>
  <si>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</si>
  <si>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</si>
  <si>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</si>
  <si>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</si>
  <si>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</si>
  <si>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</si>
  <si>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</si>
  <si>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</si>
  <si>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</si>
  <si>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</si>
  <si>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</si>
  <si>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</si>
  <si>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</si>
  <si>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</si>
  <si>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</si>
  <si>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</si>
  <si>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</si>
  <si>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</si>
  <si>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</si>
  <si>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</si>
  <si>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</si>
  <si>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</si>
  <si>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</si>
  <si>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</si>
  <si>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</si>
  <si>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</si>
  <si>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</si>
  <si>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</si>
  <si>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</si>
  <si>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</si>
  <si>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</si>
  <si>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</si>
  <si>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</si>
  <si>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</si>
  <si>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</si>
  <si>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</si>
  <si>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</si>
  <si>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</si>
  <si>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</si>
  <si>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</si>
  <si>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</si>
  <si>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</si>
  <si>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</si>
  <si>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</si>
  <si>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</si>
  <si>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</si>
  <si>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</si>
  <si>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</si>
  <si>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</si>
  <si>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</si>
  <si>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</si>
  <si>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</si>
  <si>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</si>
  <si>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</si>
  <si>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</si>
  <si>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</si>
  <si>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</si>
  <si>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</si>
  <si>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</si>
  <si>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</si>
  <si>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</si>
  <si>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</si>
  <si>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</si>
  <si>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</si>
  <si>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</si>
  <si>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</si>
  <si>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</si>
  <si>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</si>
  <si>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</si>
  <si>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</si>
  <si>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</si>
  <si>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</si>
  <si>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</si>
  <si>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</si>
  <si>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</si>
  <si>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</si>
  <si>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</si>
  <si>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</si>
  <si>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</si>
  <si>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</si>
  <si>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</si>
  <si>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</si>
  <si>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</si>
  <si>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</si>
  <si>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</si>
  <si>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</si>
  <si>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</si>
  <si>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</si>
  <si>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</si>
  <si>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</si>
  <si>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</si>
  <si>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</si>
  <si>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</si>
  <si>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</si>
  <si>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</si>
  <si>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</si>
  <si>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</si>
  <si>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</si>
  <si>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</si>
  <si>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</si>
  <si>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</si>
  <si>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</si>
  <si>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</si>
  <si>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</si>
  <si>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</si>
  <si>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</si>
  <si>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</si>
  <si>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</si>
  <si>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</si>
  <si>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</si>
  <si>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</si>
  <si>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</si>
  <si>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</si>
  <si>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</si>
  <si>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</si>
  <si>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</si>
  <si>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</si>
  <si>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</si>
  <si>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</si>
  <si>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</si>
  <si>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</si>
  <si>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</si>
  <si>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</si>
  <si>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</si>
  <si>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</si>
  <si>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</si>
  <si>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</si>
  <si>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</si>
  <si>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</si>
  <si>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</si>
  <si>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</si>
  <si>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</si>
  <si>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</si>
  <si>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</si>
  <si>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</si>
  <si>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</si>
  <si>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</si>
  <si>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</si>
  <si>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</si>
  <si>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</si>
  <si>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</si>
  <si>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</si>
  <si>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</si>
  <si>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</si>
  <si>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</si>
  <si>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</si>
  <si>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</si>
  <si>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</si>
  <si>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</si>
  <si>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</si>
  <si>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</si>
  <si>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</si>
  <si>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</si>
  <si>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</si>
  <si>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</si>
  <si>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</si>
  <si>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</si>
  <si>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</si>
  <si>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</si>
  <si>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</si>
  <si>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</si>
  <si>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</si>
  <si>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</si>
  <si>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</si>
  <si>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</si>
  <si>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</si>
  <si>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</si>
  <si>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</si>
  <si>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</si>
  <si>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</si>
  <si>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</si>
  <si>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</si>
  <si>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</si>
  <si>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</si>
  <si>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</si>
  <si>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</si>
  <si>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</si>
  <si>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</si>
  <si>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</si>
  <si>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</si>
  <si>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</si>
  <si>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</si>
  <si>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</si>
  <si>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</si>
  <si>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</si>
  <si>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</si>
  <si>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</si>
  <si>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</si>
  <si>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</si>
  <si>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</si>
  <si>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</si>
  <si>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</si>
  <si>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</si>
  <si>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</si>
  <si>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</si>
  <si>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</si>
  <si>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</si>
  <si>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</si>
  <si>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</si>
  <si>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</si>
  <si>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</si>
  <si>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</si>
  <si>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</si>
  <si>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</si>
  <si>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</si>
  <si>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</si>
  <si>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</si>
  <si>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</si>
  <si>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</si>
  <si>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</si>
  <si>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</si>
  <si>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</si>
  <si>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</si>
  <si>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</si>
  <si>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</si>
  <si>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</si>
  <si>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</si>
  <si>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</si>
  <si>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</si>
  <si>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</si>
  <si>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</si>
  <si>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</si>
  <si>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</si>
  <si>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</si>
  <si>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</si>
  <si>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</si>
  <si>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</si>
  <si>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</si>
  <si>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</si>
  <si>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</si>
  <si>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</si>
  <si>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</si>
  <si>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</si>
  <si>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</si>
  <si>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</si>
  <si>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</si>
  <si>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</si>
  <si>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</si>
  <si>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</si>
  <si>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</si>
  <si>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</si>
  <si>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</si>
  <si>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</si>
  <si>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</si>
  <si>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</si>
  <si>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</si>
  <si>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</si>
  <si>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</si>
  <si>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</si>
  <si>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</si>
  <si>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</si>
  <si>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</si>
  <si>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</si>
  <si>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</si>
  <si>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</si>
  <si>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</si>
  <si>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</si>
  <si>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</si>
  <si>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</si>
  <si>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</si>
  <si>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</si>
  <si>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</si>
  <si>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</si>
  <si>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</si>
  <si>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</si>
  <si>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</si>
  <si>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</si>
  <si>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</si>
  <si>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</si>
  <si>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</si>
  <si>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</si>
  <si>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</si>
  <si>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</si>
  <si>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</si>
  <si>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</si>
  <si>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</si>
  <si>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</si>
  <si>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</si>
  <si>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</si>
  <si>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</si>
  <si>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</si>
  <si>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</si>
  <si>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</si>
  <si>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</si>
  <si>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</si>
  <si>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</si>
  <si>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</si>
  <si>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</si>
  <si>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</si>
  <si>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</si>
  <si>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</si>
  <si>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</si>
  <si>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</si>
  <si>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</si>
  <si>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</si>
  <si>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</si>
  <si>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</si>
  <si>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</si>
  <si>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</si>
  <si>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</si>
  <si>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</si>
  <si>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</si>
  <si>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</si>
  <si>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</si>
  <si>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</si>
  <si>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</si>
  <si>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</si>
  <si>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</si>
  <si>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</si>
  <si>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</si>
  <si>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</si>
  <si>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</si>
  <si>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</si>
  <si>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</si>
  <si>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</si>
  <si>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</si>
  <si>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</si>
  <si>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</si>
  <si>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</si>
  <si>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</si>
  <si>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</si>
  <si>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</si>
  <si>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</si>
  <si>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</si>
  <si>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</si>
  <si>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</si>
  <si>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</si>
  <si>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</si>
  <si>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</si>
  <si>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</si>
  <si>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</si>
  <si>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</si>
  <si>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</si>
  <si>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</si>
  <si>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</si>
  <si>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</si>
  <si>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</si>
  <si>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</si>
  <si>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</si>
  <si>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</si>
  <si>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</si>
  <si>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</si>
  <si>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</si>
  <si>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</si>
  <si>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</si>
  <si>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</si>
  <si>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</si>
  <si>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</si>
  <si>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</si>
  <si>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</si>
  <si>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</si>
  <si>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</si>
  <si>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</si>
  <si>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</si>
  <si>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</si>
  <si>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</si>
  <si>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</si>
  <si>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</si>
  <si>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</si>
  <si>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</si>
  <si>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</si>
  <si>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</si>
  <si>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</si>
  <si>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</si>
  <si>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</si>
  <si>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</si>
  <si>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</si>
  <si>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</si>
  <si>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</si>
  <si>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</si>
  <si>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</si>
  <si>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</si>
  <si>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</si>
  <si>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</si>
  <si>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</si>
  <si>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</si>
  <si>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</si>
  <si>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</si>
  <si>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</si>
  <si>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</si>
  <si>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</si>
  <si>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</si>
  <si>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</si>
  <si>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</si>
  <si>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</si>
  <si>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</si>
  <si>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</si>
  <si>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</si>
  <si>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</si>
  <si>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</si>
  <si>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</si>
  <si>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</si>
  <si>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</si>
  <si>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</si>
  <si>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</si>
  <si>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</si>
  <si>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</si>
  <si>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</si>
  <si>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</si>
  <si>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</si>
  <si>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</si>
  <si>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</si>
  <si>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</si>
  <si>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</si>
  <si>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</si>
  <si>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</si>
  <si>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</si>
  <si>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</si>
  <si>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</si>
  <si>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</si>
  <si>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</si>
  <si>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</si>
  <si>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</si>
  <si>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</si>
  <si>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</si>
  <si>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</si>
  <si>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</si>
  <si>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</si>
  <si>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</si>
  <si>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</si>
  <si>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</si>
  <si>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</si>
  <si>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</si>
  <si>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</si>
  <si>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</si>
  <si>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</si>
  <si>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</si>
  <si>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</si>
  <si>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</si>
  <si>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</si>
  <si>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</si>
  <si>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</si>
  <si>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</si>
  <si>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</si>
  <si>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</si>
  <si>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</si>
  <si>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</si>
  <si>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</si>
  <si>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</si>
  <si>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</si>
  <si>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</si>
  <si>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</si>
  <si>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</si>
  <si>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</si>
  <si>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</si>
  <si>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</si>
  <si>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</si>
  <si>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</si>
  <si>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</si>
  <si>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</si>
  <si>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</si>
  <si>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</si>
  <si>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</si>
  <si>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</si>
  <si>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</si>
  <si>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</si>
  <si>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</si>
  <si>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</si>
  <si>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</si>
  <si>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</si>
  <si>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</si>
  <si>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</si>
  <si>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</si>
  <si>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</si>
  <si>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</si>
  <si>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</si>
  <si>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</si>
  <si>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</si>
  <si>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</si>
  <si>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</si>
  <si>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</si>
  <si>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</si>
  <si>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</si>
  <si>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</si>
  <si>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</si>
  <si>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</si>
  <si>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</si>
  <si>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</si>
  <si>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</si>
  <si>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</si>
  <si>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</si>
  <si>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</si>
  <si>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</si>
  <si>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</si>
  <si>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</si>
  <si>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</si>
  <si>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</si>
  <si>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</si>
  <si>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</si>
  <si>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</si>
  <si>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</si>
  <si>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</si>
  <si>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</si>
  <si>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</si>
  <si>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</si>
  <si>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</si>
  <si>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</si>
  <si>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</si>
  <si>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</si>
  <si>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</si>
  <si>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</si>
  <si>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</si>
  <si>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</si>
  <si>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</si>
  <si>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</si>
  <si>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</si>
  <si>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</si>
  <si>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</si>
  <si>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</si>
  <si>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</si>
  <si>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</si>
  <si>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</si>
  <si>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</si>
  <si>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</si>
  <si>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</si>
  <si>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</si>
  <si>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</si>
  <si>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</si>
  <si>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</si>
  <si>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</si>
  <si>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</si>
  <si>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</si>
  <si>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</si>
  <si>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</si>
  <si>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</si>
  <si>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</si>
  <si>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</si>
  <si>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</si>
  <si>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</si>
  <si>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</si>
  <si>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</si>
  <si>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</si>
  <si>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</si>
  <si>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</si>
  <si>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</si>
  <si>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</si>
  <si>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</si>
  <si>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</si>
  <si>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</si>
  <si>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</si>
  <si>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</si>
  <si>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</si>
  <si>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</si>
  <si>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</si>
  <si>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</si>
  <si>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</si>
  <si>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</si>
  <si>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</si>
  <si>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</si>
  <si>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</si>
  <si>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</si>
  <si>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</si>
  <si>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</si>
  <si>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</si>
  <si>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</si>
  <si>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</si>
  <si>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</si>
  <si>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</si>
  <si>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</si>
  <si>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</si>
  <si>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</si>
  <si>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</si>
  <si>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</si>
  <si>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</si>
  <si>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</si>
  <si>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</si>
  <si>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</si>
  <si>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</si>
  <si>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</si>
  <si>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</si>
  <si>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</si>
  <si>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</si>
  <si>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</si>
  <si>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</si>
  <si>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</si>
  <si>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</si>
  <si>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</si>
  <si>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</si>
  <si>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</si>
  <si>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</si>
  <si>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</si>
  <si>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</si>
  <si>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</si>
  <si>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</si>
  <si>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</si>
  <si>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</si>
  <si>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</si>
  <si>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</si>
  <si>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</si>
  <si>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</si>
  <si>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</si>
  <si>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</si>
  <si>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</si>
  <si>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</si>
  <si>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</si>
  <si>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</si>
  <si>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</si>
  <si>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</si>
  <si>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</si>
  <si>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</si>
  <si>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</si>
  <si>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</si>
  <si>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</si>
  <si>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</si>
  <si>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</si>
  <si>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</si>
  <si>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</si>
  <si>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</si>
  <si>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</si>
  <si>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</si>
  <si>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</si>
  <si>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</si>
  <si>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</si>
  <si>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</si>
  <si>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</si>
  <si>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</si>
  <si>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</si>
  <si>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</si>
  <si>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</si>
  <si>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</si>
  <si>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</si>
  <si>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</si>
  <si>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</si>
  <si>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</si>
  <si>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</si>
  <si>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</si>
  <si>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</si>
  <si>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</si>
  <si>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</si>
  <si>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</si>
  <si>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</si>
  <si>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</si>
  <si>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</si>
  <si>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</si>
  <si>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</si>
  <si>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</si>
  <si>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</si>
  <si>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</si>
  <si>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</si>
  <si>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</si>
  <si>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</si>
  <si>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</si>
  <si>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</si>
  <si>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</si>
  <si>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</si>
  <si>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</si>
  <si>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</si>
  <si>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</si>
  <si>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</si>
  <si>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</si>
  <si>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</si>
  <si>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</si>
  <si>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</si>
  <si>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</si>
  <si>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</si>
  <si>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</si>
  <si>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</si>
  <si>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</si>
  <si>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</si>
  <si>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</si>
  <si>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</si>
  <si>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</si>
  <si>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</si>
  <si>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</si>
  <si>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</si>
  <si>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</si>
  <si>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</si>
  <si>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</si>
  <si>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</si>
  <si>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</si>
  <si>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</si>
  <si>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</si>
  <si>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</si>
  <si>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</si>
  <si>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</si>
  <si>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</si>
  <si>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</si>
  <si>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</si>
  <si>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</si>
  <si>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</si>
  <si>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</si>
  <si>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</si>
  <si>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</si>
  <si>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</si>
  <si>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</si>
  <si>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</si>
  <si>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</si>
  <si>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</si>
  <si>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</si>
  <si>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</si>
  <si>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</si>
  <si>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</si>
  <si>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</si>
  <si>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</si>
  <si>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</si>
  <si>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</si>
  <si>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</si>
  <si>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</si>
  <si>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</si>
  <si>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</si>
  <si>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</si>
  <si>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</si>
  <si>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</si>
  <si>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</si>
  <si>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</si>
  <si>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</si>
  <si>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</si>
  <si>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</si>
  <si>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</si>
  <si>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</si>
  <si>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</si>
  <si>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</si>
  <si>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</si>
  <si>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</si>
  <si>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</si>
  <si>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</si>
  <si>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</si>
  <si>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</si>
  <si>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</si>
  <si>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</si>
  <si>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</si>
  <si>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</si>
  <si>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</si>
  <si>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</si>
  <si>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</si>
  <si>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</si>
  <si>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</si>
  <si>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</si>
  <si>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</si>
  <si>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</si>
  <si>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</si>
  <si>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</si>
  <si>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</si>
  <si>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</si>
  <si>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</si>
  <si>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</si>
  <si>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</si>
  <si>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</si>
  <si>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</si>
  <si>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</si>
  <si>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</si>
  <si>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</si>
  <si>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</si>
  <si>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</si>
  <si>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</si>
  <si>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</si>
  <si>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</si>
  <si>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</si>
  <si>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</si>
  <si>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</si>
  <si>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</si>
  <si>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</si>
  <si>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</si>
  <si>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</si>
  <si>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</si>
  <si>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</si>
  <si>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</si>
  <si>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</si>
  <si>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</si>
  <si>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</si>
  <si>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</si>
  <si>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</si>
  <si>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</si>
  <si>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</si>
  <si>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</si>
  <si>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</si>
  <si>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</si>
  <si>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</si>
  <si>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</si>
  <si>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</si>
  <si>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</si>
  <si>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</si>
  <si>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</si>
  <si>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</si>
  <si>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</si>
  <si>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</si>
  <si>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</si>
  <si>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</si>
  <si>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</si>
  <si>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</si>
  <si>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</si>
  <si>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</si>
  <si>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</si>
  <si>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</si>
  <si>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</si>
  <si>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</si>
  <si>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</si>
  <si>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</si>
  <si>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</si>
  <si>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</si>
  <si>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</si>
  <si>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</si>
  <si>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</si>
  <si>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</si>
  <si>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</si>
  <si>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</si>
  <si>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</si>
  <si>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</si>
  <si>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</si>
  <si>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</si>
  <si>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</si>
  <si>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</si>
  <si>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</si>
  <si>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</si>
  <si>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</si>
  <si>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</si>
  <si>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</si>
  <si>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</si>
  <si>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</si>
  <si>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</si>
  <si>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</si>
  <si>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</si>
  <si>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</si>
  <si>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</si>
  <si>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</si>
  <si>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</si>
  <si>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</si>
  <si>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</si>
  <si>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</si>
  <si>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</si>
  <si>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</si>
  <si>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</si>
  <si>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</si>
  <si>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</si>
  <si>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</si>
  <si>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</si>
  <si>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</si>
  <si>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</si>
  <si>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</si>
  <si>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</si>
  <si>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</si>
  <si>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</si>
  <si>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</si>
  <si>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</si>
  <si>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</si>
  <si>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</si>
  <si>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</si>
  <si>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</si>
  <si>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</si>
  <si>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</si>
  <si>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</si>
  <si>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</si>
  <si>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</si>
  <si>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</si>
  <si>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</si>
  <si>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</si>
  <si>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</si>
  <si>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</si>
  <si>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</si>
  <si>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</si>
  <si>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</si>
  <si>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</si>
  <si>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</si>
  <si>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</si>
  <si>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</si>
  <si>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</si>
  <si>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</si>
  <si>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</si>
  <si>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</si>
  <si>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</si>
  <si>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</si>
  <si>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</si>
  <si>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</si>
  <si>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</si>
  <si>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</si>
  <si>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</si>
  <si>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</si>
  <si>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</si>
  <si>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</si>
  <si>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</si>
  <si>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</si>
  <si>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</si>
  <si>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</si>
  <si>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</si>
  <si>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</si>
  <si>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</si>
  <si>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</si>
  <si>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</si>
  <si>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</si>
  <si>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</si>
  <si>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</si>
  <si>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</si>
  <si>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</si>
  <si>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</si>
  <si>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</si>
  <si>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</si>
  <si>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</si>
  <si>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</si>
  <si>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</si>
  <si>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</si>
  <si>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</si>
  <si>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</si>
  <si>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</si>
  <si>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</si>
  <si>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</si>
  <si>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</si>
  <si>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</si>
  <si>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</si>
  <si>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</si>
  <si>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</si>
  <si>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</si>
  <si>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</si>
  <si>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</si>
  <si>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</si>
  <si>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</si>
  <si>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</si>
  <si>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</si>
  <si>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</si>
  <si>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</si>
  <si>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</si>
  <si>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</si>
  <si>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</si>
  <si>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</si>
  <si>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</si>
  <si>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</si>
  <si>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</si>
  <si>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</si>
  <si>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</si>
  <si>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</si>
  <si>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</si>
  <si>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</si>
  <si>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</si>
  <si>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</si>
  <si>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</si>
  <si>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</si>
  <si>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</si>
  <si>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</si>
  <si>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</si>
  <si>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</si>
  <si>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</si>
  <si>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</si>
  <si>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</si>
  <si>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</si>
  <si>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</si>
  <si>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</si>
  <si>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</si>
  <si>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</si>
  <si>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</si>
  <si>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</si>
  <si>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</si>
  <si>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</si>
  <si>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</si>
  <si>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</si>
  <si>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</si>
  <si>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</si>
  <si>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</si>
  <si>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</si>
  <si>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</si>
  <si>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</si>
  <si>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</si>
  <si>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</si>
  <si>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</si>
  <si>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</si>
  <si>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</si>
  <si>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</si>
  <si>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</si>
  <si>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</si>
  <si>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</si>
  <si>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</si>
  <si>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</si>
  <si>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</si>
  <si>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</si>
  <si>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</si>
  <si>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</si>
  <si>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</si>
  <si>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</si>
  <si>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</si>
  <si>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</si>
  <si>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</si>
  <si>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</si>
  <si>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</si>
  <si>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</si>
  <si>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</si>
  <si>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</si>
  <si>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</si>
  <si>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</si>
  <si>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</si>
  <si>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</si>
  <si>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</si>
  <si>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</si>
  <si>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</si>
  <si>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</si>
  <si>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</si>
  <si>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</si>
  <si>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</si>
  <si>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</si>
  <si>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</si>
  <si>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</si>
  <si>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</si>
  <si>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</si>
  <si>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</si>
  <si>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</si>
  <si>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</si>
  <si>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</si>
  <si>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</si>
  <si>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</si>
  <si>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</si>
  <si>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</si>
  <si>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</si>
  <si>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</si>
  <si>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</si>
  <si>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</si>
  <si>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</si>
  <si>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</si>
  <si>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</si>
  <si>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</si>
  <si>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</si>
  <si>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</si>
  <si>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</si>
  <si>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</si>
  <si>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</si>
  <si>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</si>
  <si>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</si>
  <si>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</si>
  <si>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</si>
  <si>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</si>
  <si>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</si>
  <si>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</si>
  <si>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</si>
  <si>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</si>
  <si>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</si>
  <si>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</si>
  <si>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</si>
  <si>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</si>
  <si>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</si>
  <si>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</si>
  <si>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</si>
  <si>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</si>
  <si>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</si>
  <si>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</si>
  <si>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</si>
  <si>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</si>
  <si>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</si>
  <si>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</si>
  <si>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</si>
  <si>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</si>
  <si>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</si>
  <si>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</si>
  <si>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</si>
  <si>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</si>
  <si>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</si>
  <si>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</si>
  <si>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</si>
  <si>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</si>
  <si>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</si>
  <si>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</si>
  <si>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</si>
  <si>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</si>
  <si>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</si>
  <si>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</si>
  <si>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</si>
  <si>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</si>
  <si>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</si>
  <si>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</si>
  <si>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</si>
  <si>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</si>
  <si>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</si>
  <si>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</si>
  <si>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</si>
  <si>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</si>
  <si>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</si>
  <si>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</si>
  <si>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</si>
  <si>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</si>
  <si>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</si>
  <si>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</si>
  <si>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</si>
  <si>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</si>
  <si>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</si>
  <si>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</si>
  <si>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</si>
  <si>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</si>
  <si>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</si>
  <si>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</si>
  <si>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</si>
  <si>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</si>
  <si>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</si>
  <si>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</si>
  <si>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</si>
  <si>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</si>
  <si>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</si>
  <si>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</si>
  <si>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</si>
  <si>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</si>
  <si>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</si>
  <si>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</si>
  <si>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</si>
  <si>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</si>
  <si>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</si>
  <si>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</si>
  <si>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</si>
  <si>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</si>
  <si>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</si>
  <si>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</si>
  <si>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</si>
  <si>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</si>
  <si>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</si>
  <si>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</si>
  <si>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</si>
  <si>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</si>
  <si>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</si>
  <si>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</si>
  <si>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</si>
  <si>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</si>
  <si>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</si>
  <si>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</si>
  <si>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</si>
  <si>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</si>
  <si>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</si>
  <si>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</si>
  <si>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</si>
  <si>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</si>
  <si>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</si>
  <si>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</si>
  <si>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</si>
  <si>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</si>
  <si>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</si>
  <si>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</si>
  <si>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</si>
  <si>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</si>
  <si>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</si>
  <si>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</si>
  <si>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</si>
  <si>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</si>
  <si>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</si>
  <si>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</si>
  <si>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</si>
  <si>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</si>
  <si>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</si>
  <si>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</si>
  <si>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</si>
  <si>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</si>
  <si>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</si>
  <si>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</si>
  <si>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</si>
  <si>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</si>
  <si>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</si>
  <si>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</si>
  <si>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</si>
  <si>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</si>
  <si>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</si>
  <si>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</si>
  <si>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</si>
  <si>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</si>
  <si>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</si>
  <si>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</si>
  <si>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</si>
  <si>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</si>
  <si>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</si>
  <si>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</si>
  <si>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</si>
  <si>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</si>
  <si>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</si>
  <si>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</si>
  <si>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</si>
  <si>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</si>
  <si>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</si>
  <si>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</si>
  <si>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</si>
  <si>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</si>
  <si>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</si>
  <si>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</si>
  <si>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</si>
  <si>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</si>
  <si>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</si>
  <si>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</si>
  <si>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</si>
  <si>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</si>
  <si>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</si>
  <si>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</si>
  <si>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</si>
  <si>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</si>
  <si>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</si>
  <si>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</si>
  <si>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</si>
  <si>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</si>
  <si>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</si>
  <si>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</si>
  <si>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</si>
  <si>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</si>
  <si>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</si>
  <si>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</si>
  <si>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</si>
  <si>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</si>
  <si>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</si>
  <si>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</si>
  <si>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</si>
  <si>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</si>
  <si>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</si>
  <si>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</si>
  <si>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</si>
  <si>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</si>
  <si>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</si>
  <si>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</si>
  <si>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</si>
  <si>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</si>
  <si>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</si>
  <si>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</si>
  <si>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</si>
  <si>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</si>
  <si>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</si>
  <si>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</si>
  <si>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</si>
  <si>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</si>
  <si>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</si>
  <si>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</si>
  <si>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</si>
  <si>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</si>
  <si>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</si>
  <si>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</si>
  <si>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</si>
  <si>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</si>
  <si>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</si>
  <si>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</si>
  <si>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</si>
  <si>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</si>
  <si>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</si>
  <si>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</si>
  <si>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</si>
  <si>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</si>
  <si>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</si>
  <si>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</si>
  <si>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</si>
  <si>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</si>
  <si>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</si>
  <si>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</si>
  <si>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</si>
  <si>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</si>
  <si>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</si>
  <si>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</si>
  <si>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</si>
  <si>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</si>
  <si>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</si>
  <si>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</si>
  <si>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</si>
  <si>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</si>
  <si>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</si>
  <si>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</si>
  <si>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</si>
  <si>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</si>
  <si>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</si>
  <si>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</si>
  <si>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</si>
  <si>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</si>
  <si>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</si>
  <si>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</si>
  <si>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</si>
  <si>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</si>
  <si>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</si>
  <si>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</si>
  <si>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</si>
  <si>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</si>
  <si>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</si>
  <si>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</si>
  <si>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</si>
  <si>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</si>
  <si>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</si>
  <si>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</si>
  <si>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</si>
  <si>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</si>
  <si>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</si>
  <si>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</si>
  <si>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</si>
  <si>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</si>
  <si>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</si>
  <si>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</si>
  <si>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</si>
  <si>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</si>
  <si>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</si>
  <si>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</si>
  <si>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</si>
  <si>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</si>
  <si>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</si>
  <si>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</si>
  <si>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</si>
  <si>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</si>
  <si>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</si>
  <si>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</si>
  <si>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</si>
  <si>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</si>
  <si>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</si>
  <si>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</si>
  <si>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</si>
  <si>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</si>
  <si>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</si>
  <si>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</si>
  <si>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</si>
  <si>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</si>
  <si>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</si>
  <si>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</si>
  <si>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</si>
  <si>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</si>
  <si>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</si>
  <si>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</si>
  <si>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</si>
  <si>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</si>
  <si>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</si>
  <si>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</si>
  <si>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</si>
  <si>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</si>
  <si>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</si>
  <si>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</si>
  <si>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</si>
  <si>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</si>
  <si>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</si>
  <si>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</si>
  <si>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</si>
  <si>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</si>
  <si>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</si>
  <si>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</si>
  <si>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</si>
  <si>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</si>
  <si>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</si>
  <si>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</si>
  <si>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</si>
  <si>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</si>
  <si>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</si>
  <si>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</si>
  <si>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</si>
  <si>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</si>
  <si>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</si>
  <si>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</si>
  <si>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</si>
  <si>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</si>
  <si>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</si>
  <si>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</si>
  <si>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</si>
  <si>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</si>
  <si>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</si>
  <si>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</si>
  <si>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</si>
  <si>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</si>
  <si>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</si>
  <si>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</si>
  <si>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</si>
  <si>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</si>
  <si>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</si>
  <si>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</si>
  <si>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</si>
  <si>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</si>
  <si>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</si>
  <si>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</si>
  <si>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</si>
  <si>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</si>
  <si>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</si>
  <si>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</si>
  <si>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</si>
  <si>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</si>
  <si>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</si>
  <si>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</si>
  <si>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</si>
  <si>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</si>
  <si>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</si>
  <si>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</si>
  <si>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</si>
  <si>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</si>
  <si>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</si>
  <si>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</si>
  <si>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</si>
  <si>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</si>
  <si>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</si>
  <si>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</si>
  <si>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</si>
  <si>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</si>
  <si>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</si>
  <si>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</si>
  <si>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</si>
  <si>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</si>
  <si>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</si>
  <si>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</si>
  <si>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</si>
  <si>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</si>
  <si>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</si>
  <si>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</si>
  <si>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</si>
  <si>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</si>
  <si>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</si>
  <si>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</si>
  <si>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</si>
  <si>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</si>
  <si>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</si>
  <si>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</si>
  <si>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</si>
  <si>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</si>
  <si>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</si>
  <si>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</si>
  <si>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</si>
  <si>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</si>
  <si>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</si>
  <si>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</si>
  <si>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</si>
  <si>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</si>
  <si>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</si>
  <si>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</si>
  <si>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</si>
  <si>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</si>
  <si>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</si>
  <si>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</si>
  <si>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</si>
  <si>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</si>
  <si>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</si>
  <si>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</si>
  <si>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</si>
  <si>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</si>
  <si>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</si>
  <si>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</si>
  <si>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</si>
  <si>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</si>
  <si>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</si>
  <si>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</si>
  <si>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</si>
  <si>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</si>
  <si>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</si>
  <si>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</si>
  <si>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</si>
  <si>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</si>
  <si>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</si>
  <si>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</si>
  <si>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</si>
  <si>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</si>
  <si>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</si>
  <si>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</si>
  <si>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</si>
  <si>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</si>
  <si>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</si>
  <si>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</si>
  <si>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</si>
  <si>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</si>
  <si>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</si>
  <si>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</si>
  <si>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</si>
  <si>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</si>
  <si>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</si>
  <si>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</si>
  <si>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</si>
  <si>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</si>
  <si>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</si>
  <si>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</si>
  <si>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</si>
  <si>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</si>
  <si>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</si>
  <si>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</si>
  <si>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</si>
  <si>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</si>
  <si>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</si>
  <si>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</si>
  <si>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</si>
  <si>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</si>
  <si>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</si>
  <si>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</si>
  <si>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</si>
  <si>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</si>
  <si>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</si>
  <si>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</si>
  <si>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</si>
  <si>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</si>
  <si>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</si>
  <si>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</si>
  <si>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</si>
  <si>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</si>
  <si>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</si>
  <si>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</si>
  <si>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</si>
  <si>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</si>
  <si>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</si>
  <si>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</si>
  <si>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</si>
  <si>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</si>
  <si>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</si>
  <si>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</si>
  <si>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</si>
  <si>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</si>
  <si>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</si>
  <si>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</si>
  <si>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</si>
  <si>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</si>
  <si>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</si>
  <si>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</si>
  <si>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</si>
  <si>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</si>
  <si>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</si>
  <si>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</si>
  <si>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</si>
  <si>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</si>
  <si>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</si>
  <si>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</si>
  <si>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</si>
  <si>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</si>
  <si>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</si>
  <si>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</si>
  <si>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</si>
  <si>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</si>
  <si>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</si>
  <si>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</si>
  <si>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</si>
  <si>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</si>
  <si>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</si>
  <si>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</si>
  <si>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</si>
  <si>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</si>
  <si>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</si>
  <si>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</si>
  <si>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</si>
  <si>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</si>
  <si>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</si>
  <si>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</si>
  <si>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</si>
  <si>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</si>
  <si>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</si>
  <si>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</si>
  <si>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</si>
  <si>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</si>
  <si>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</si>
  <si>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</si>
  <si>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</si>
  <si>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</si>
  <si>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</si>
  <si>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</si>
  <si>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</si>
  <si>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</si>
  <si>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</si>
  <si>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</si>
  <si>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</si>
  <si>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</si>
  <si>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</si>
  <si>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</si>
  <si>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</si>
  <si>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</si>
  <si>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</si>
  <si>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</si>
  <si>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</si>
  <si>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</si>
  <si>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</si>
  <si>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</si>
  <si>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</si>
  <si>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</si>
  <si>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</si>
  <si>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</si>
  <si>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</si>
  <si>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</si>
  <si>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</si>
  <si>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</si>
  <si>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</si>
  <si>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</si>
  <si>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</si>
  <si>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</si>
  <si>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</si>
  <si>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</si>
  <si>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</si>
  <si>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</si>
  <si>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</si>
  <si>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</si>
  <si>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</si>
  <si>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</si>
  <si>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</si>
  <si>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</si>
  <si>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</si>
  <si>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</si>
  <si>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</si>
  <si>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</si>
  <si>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</si>
  <si>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</si>
  <si>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</si>
  <si>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</si>
  <si>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</si>
  <si>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</si>
  <si>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</si>
  <si>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</si>
  <si>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</si>
  <si>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</si>
  <si>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</si>
  <si>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</si>
  <si>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</si>
  <si>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</si>
  <si>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</si>
  <si>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</si>
  <si>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</si>
  <si>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</si>
  <si>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</si>
  <si>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</si>
  <si>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</si>
  <si>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</si>
  <si>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</si>
  <si>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</si>
  <si>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</si>
  <si>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</si>
  <si>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</si>
  <si>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</si>
  <si>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</si>
  <si>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</si>
  <si>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</si>
  <si>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</si>
  <si>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</si>
  <si>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</si>
  <si>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</si>
  <si>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</si>
  <si>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</si>
  <si>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</si>
  <si>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</si>
  <si>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</si>
  <si>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</si>
  <si>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</si>
  <si>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</si>
  <si>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</si>
  <si>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</si>
  <si>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</si>
  <si>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</si>
  <si>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</si>
  <si>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</si>
  <si>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</si>
  <si>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</si>
  <si>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</si>
  <si>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</si>
  <si>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</si>
  <si>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</si>
  <si>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</si>
  <si>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</si>
  <si>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</si>
  <si>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</si>
  <si>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</si>
  <si>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</si>
  <si>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</si>
  <si>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</si>
  <si>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</si>
  <si>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</si>
  <si>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</si>
  <si>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</si>
  <si>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</si>
  <si>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</si>
  <si>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</si>
  <si>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</si>
  <si>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</si>
  <si>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</si>
  <si>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</si>
  <si>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</si>
  <si>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</si>
  <si>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</si>
  <si>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</si>
  <si>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</si>
  <si>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</si>
  <si>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</si>
  <si>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</si>
  <si>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</si>
  <si>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</si>
  <si>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</si>
  <si>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</si>
  <si>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</si>
  <si>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</si>
  <si>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</si>
  <si>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</si>
  <si>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</si>
  <si>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</si>
  <si>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</si>
  <si>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</si>
  <si>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</si>
  <si>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</si>
  <si>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</si>
  <si>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</si>
  <si>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</si>
  <si>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</si>
  <si>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</si>
  <si>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</si>
  <si>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</si>
  <si>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</si>
  <si>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</si>
  <si>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</si>
  <si>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</si>
  <si>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</si>
  <si>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</si>
  <si>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</si>
  <si>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</si>
  <si>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</si>
  <si>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</si>
  <si>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</si>
  <si>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</si>
  <si>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</si>
  <si>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</si>
  <si>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</si>
  <si>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</si>
  <si>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</si>
  <si>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</si>
  <si>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</si>
  <si>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</si>
  <si>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</si>
  <si>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</si>
  <si>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</si>
  <si>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</si>
  <si>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</si>
  <si>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</si>
  <si>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</si>
  <si>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</si>
  <si>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</si>
  <si>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</si>
  <si>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</si>
  <si>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</si>
  <si>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</si>
  <si>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</si>
  <si>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</si>
  <si>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</si>
  <si>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</si>
  <si>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</si>
  <si>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</si>
  <si>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</si>
  <si>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</si>
  <si>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</si>
  <si>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</si>
  <si>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</si>
  <si>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</si>
  <si>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</si>
  <si>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</si>
  <si>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</si>
  <si>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</si>
  <si>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</si>
  <si>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</si>
  <si>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</si>
  <si>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</si>
  <si>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</si>
  <si>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</si>
  <si>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</si>
  <si>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</si>
  <si>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</si>
  <si>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</si>
  <si>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</si>
  <si>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</si>
  <si>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</si>
  <si>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</si>
  <si>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</si>
  <si>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</si>
  <si>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</si>
  <si>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</si>
  <si>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</si>
  <si>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</si>
  <si>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</si>
  <si>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</si>
  <si>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</si>
  <si>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</si>
  <si>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</si>
  <si>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</si>
  <si>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</si>
  <si>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</si>
  <si>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</si>
  <si>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</si>
  <si>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</si>
  <si>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</si>
  <si>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</si>
  <si>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</si>
  <si>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</si>
  <si>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</si>
  <si>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</si>
  <si>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</si>
  <si>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</si>
  <si>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</si>
  <si>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</si>
  <si>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</si>
  <si>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</si>
  <si>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</si>
  <si>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</si>
  <si>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</si>
  <si>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</si>
  <si>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</si>
  <si>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</si>
  <si>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</si>
  <si>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</si>
  <si>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</si>
  <si>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</si>
  <si>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</si>
  <si>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</si>
  <si>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</si>
  <si>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</si>
  <si>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</si>
  <si>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</si>
  <si>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</si>
  <si>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</si>
  <si>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</si>
  <si>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</si>
  <si>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</si>
  <si>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</si>
  <si>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</si>
  <si>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</si>
  <si>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</si>
  <si>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</si>
  <si>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</si>
  <si>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</si>
  <si>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</si>
  <si>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</si>
  <si>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</si>
  <si>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</si>
  <si>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</si>
  <si>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</si>
  <si>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</si>
  <si>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</si>
  <si>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</si>
  <si>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</si>
  <si>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</si>
  <si>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</si>
  <si>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</si>
  <si>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</si>
  <si>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</si>
  <si>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</si>
  <si>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</si>
  <si>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</si>
  <si>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</si>
  <si>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</si>
  <si>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</si>
  <si>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</si>
  <si>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</si>
  <si>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</si>
  <si>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</si>
  <si>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</si>
  <si>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</si>
  <si>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</si>
  <si>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</si>
  <si>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</si>
  <si>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</si>
  <si>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</si>
  <si>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</si>
  <si>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</si>
  <si>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</si>
  <si>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</si>
  <si>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</si>
  <si>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</si>
  <si>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</si>
  <si>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</si>
  <si>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</si>
  <si>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</si>
  <si>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</si>
  <si>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</si>
  <si>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</si>
  <si>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</si>
  <si>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</si>
  <si>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</si>
  <si>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</si>
  <si>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</si>
  <si>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</si>
  <si>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</si>
  <si>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</si>
  <si>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</si>
  <si>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</si>
  <si>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</si>
  <si>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</si>
  <si>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</si>
  <si>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</si>
  <si>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</si>
  <si>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</si>
  <si>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</si>
  <si>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</si>
  <si>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</si>
  <si>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</si>
  <si>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</si>
  <si>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</si>
  <si>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</si>
  <si>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</si>
  <si>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</si>
  <si>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</si>
  <si>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</si>
  <si>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</si>
  <si>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</si>
  <si>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</si>
  <si>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</si>
  <si>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</si>
  <si>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</si>
  <si>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</si>
  <si>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</si>
  <si>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</si>
  <si>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</si>
  <si>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</si>
  <si>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</si>
  <si>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</si>
  <si>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</si>
  <si>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</si>
  <si>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</si>
  <si>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</si>
  <si>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</si>
  <si>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</si>
  <si>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</si>
  <si>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</si>
  <si>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</si>
  <si>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</si>
  <si>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</si>
  <si>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</si>
  <si>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</si>
  <si>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</si>
  <si>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</si>
  <si>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</si>
  <si>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</si>
  <si>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</si>
  <si>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</si>
  <si>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</si>
  <si>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</si>
  <si>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</si>
  <si>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</si>
  <si>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</si>
  <si>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</si>
  <si>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</si>
  <si>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</si>
  <si>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</si>
  <si>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</si>
  <si>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</si>
  <si>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</si>
  <si>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</si>
  <si>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</si>
  <si>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</si>
  <si>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</si>
  <si>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</si>
  <si>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</si>
  <si>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</si>
  <si>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</si>
  <si>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</si>
  <si>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</si>
  <si>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</si>
  <si>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</si>
  <si>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</si>
  <si>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</si>
  <si>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</si>
  <si>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</si>
  <si>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</si>
  <si>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</si>
  <si>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</si>
  <si>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</si>
  <si>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</si>
  <si>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</si>
  <si>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</si>
  <si>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</si>
  <si>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</si>
  <si>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</si>
  <si>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</si>
  <si>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</si>
  <si>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</si>
  <si>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</si>
  <si>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</si>
  <si>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</si>
  <si>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</si>
  <si>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</si>
  <si>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</si>
  <si>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</si>
  <si>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</si>
  <si>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</si>
  <si>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</si>
  <si>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</si>
  <si>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</si>
  <si>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</si>
  <si>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</si>
  <si>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</si>
  <si>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</si>
  <si>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</si>
  <si>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</si>
  <si>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</si>
  <si>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</si>
  <si>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</si>
  <si>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</si>
  <si>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</si>
  <si>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</si>
  <si>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</si>
  <si>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</si>
  <si>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</si>
  <si>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</si>
  <si>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</si>
  <si>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</si>
  <si>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</si>
  <si>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</si>
  <si>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</si>
  <si>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</si>
  <si>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</si>
  <si>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</si>
  <si>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</si>
  <si>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</si>
  <si>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</si>
  <si>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</si>
  <si>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</si>
  <si>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</si>
  <si>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</si>
  <si>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</si>
  <si>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</si>
  <si>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</si>
  <si>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</si>
  <si>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</si>
  <si>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</si>
  <si>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</si>
  <si>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</si>
  <si>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</si>
  <si>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</si>
  <si>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</si>
  <si>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(2014/8/11-2014/8/17)</t>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</si>
  <si>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</si>
  <si>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</si>
  <si>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</si>
  <si>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</si>
  <si>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</si>
  <si>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</si>
  <si>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</si>
  <si>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</si>
  <si>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</si>
  <si>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</si>
  <si>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</si>
  <si>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</si>
  <si>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</si>
  <si>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</si>
  <si>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</si>
  <si>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</si>
  <si>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</si>
  <si>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</si>
  <si>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</si>
  <si>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</si>
  <si>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</si>
  <si>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</si>
  <si>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</si>
  <si>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</si>
  <si>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</si>
  <si>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</si>
  <si>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</si>
  <si>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</si>
  <si>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</si>
  <si>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</si>
  <si>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</si>
  <si>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</si>
  <si>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</si>
  <si>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</si>
  <si>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</si>
  <si>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</si>
  <si>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</si>
  <si>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</si>
  <si>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</si>
  <si>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</si>
  <si>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</si>
  <si>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</si>
  <si>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</si>
  <si>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</si>
  <si>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</si>
  <si>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</si>
  <si>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</si>
  <si>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</si>
  <si>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</si>
  <si>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</si>
  <si>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</si>
  <si>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亿元</t>
    <phoneticPr fontId="16" type="noConversion"/>
  </si>
  <si>
    <t>来源</t>
    <phoneticPr fontId="16" type="noConversion"/>
  </si>
  <si>
    <t>国家统计局</t>
    <phoneticPr fontId="16" type="noConversion"/>
  </si>
  <si>
    <t>更新时间</t>
    <phoneticPr fontId="16" type="noConversion"/>
  </si>
  <si>
    <t>2014-07-25</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</si>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</sst>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4">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1">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2" fillId="23"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41525</c:v>
                </c:pt>
                <c:pt idx="1">
                  <c:v>41532</c:v>
                </c:pt>
                <c:pt idx="2">
                  <c:v>41539</c:v>
                </c:pt>
                <c:pt idx="3">
                  <c:v>41546</c:v>
                </c:pt>
                <c:pt idx="4">
                  <c:v>41553</c:v>
                </c:pt>
                <c:pt idx="5">
                  <c:v>41560</c:v>
                </c:pt>
                <c:pt idx="6">
                  <c:v>41567</c:v>
                </c:pt>
                <c:pt idx="7">
                  <c:v>41574</c:v>
                </c:pt>
                <c:pt idx="8">
                  <c:v>41581</c:v>
                </c:pt>
                <c:pt idx="9">
                  <c:v>41588</c:v>
                </c:pt>
                <c:pt idx="10">
                  <c:v>41595</c:v>
                </c:pt>
                <c:pt idx="11">
                  <c:v>41602</c:v>
                </c:pt>
                <c:pt idx="12">
                  <c:v>41609</c:v>
                </c:pt>
                <c:pt idx="13">
                  <c:v>41616</c:v>
                </c:pt>
                <c:pt idx="14">
                  <c:v>41623</c:v>
                </c:pt>
                <c:pt idx="15">
                  <c:v>41630</c:v>
                </c:pt>
                <c:pt idx="16">
                  <c:v>41637</c:v>
                </c:pt>
                <c:pt idx="17">
                  <c:v>41644</c:v>
                </c:pt>
                <c:pt idx="18">
                  <c:v>41651</c:v>
                </c:pt>
                <c:pt idx="19">
                  <c:v>41658</c:v>
                </c:pt>
                <c:pt idx="20">
                  <c:v>41665</c:v>
                </c:pt>
                <c:pt idx="21">
                  <c:v>41672</c:v>
                </c:pt>
                <c:pt idx="22">
                  <c:v>41679</c:v>
                </c:pt>
                <c:pt idx="23">
                  <c:v>41686</c:v>
                </c:pt>
                <c:pt idx="24">
                  <c:v>41693</c:v>
                </c:pt>
                <c:pt idx="25">
                  <c:v>41700</c:v>
                </c:pt>
                <c:pt idx="26">
                  <c:v>41707</c:v>
                </c:pt>
                <c:pt idx="27">
                  <c:v>41714</c:v>
                </c:pt>
                <c:pt idx="28">
                  <c:v>41721</c:v>
                </c:pt>
                <c:pt idx="29">
                  <c:v>41728</c:v>
                </c:pt>
                <c:pt idx="30">
                  <c:v>41735</c:v>
                </c:pt>
                <c:pt idx="31">
                  <c:v>41742</c:v>
                </c:pt>
                <c:pt idx="32">
                  <c:v>41749</c:v>
                </c:pt>
                <c:pt idx="33">
                  <c:v>41756</c:v>
                </c:pt>
                <c:pt idx="34">
                  <c:v>41763</c:v>
                </c:pt>
                <c:pt idx="35">
                  <c:v>41770</c:v>
                </c:pt>
                <c:pt idx="36">
                  <c:v>41777</c:v>
                </c:pt>
                <c:pt idx="37">
                  <c:v>41784</c:v>
                </c:pt>
                <c:pt idx="38">
                  <c:v>41791</c:v>
                </c:pt>
                <c:pt idx="39">
                  <c:v>41798</c:v>
                </c:pt>
                <c:pt idx="40">
                  <c:v>41805</c:v>
                </c:pt>
                <c:pt idx="41">
                  <c:v>41812</c:v>
                </c:pt>
                <c:pt idx="42">
                  <c:v>41819</c:v>
                </c:pt>
                <c:pt idx="43">
                  <c:v>41826</c:v>
                </c:pt>
                <c:pt idx="44">
                  <c:v>41833</c:v>
                </c:pt>
                <c:pt idx="45">
                  <c:v>41840</c:v>
                </c:pt>
                <c:pt idx="46">
                  <c:v>41847</c:v>
                </c:pt>
                <c:pt idx="47">
                  <c:v>41854</c:v>
                </c:pt>
                <c:pt idx="48">
                  <c:v>41861</c:v>
                </c:pt>
                <c:pt idx="49">
                  <c:v>41866</c:v>
                </c:pt>
              </c:numCache>
            </c:numRef>
          </c:cat>
          <c:val>
            <c:numRef>
              <c:f>[0]!hushen300</c:f>
              <c:numCache>
                <c:formatCode>0.0%</c:formatCode>
                <c:ptCount val="51"/>
                <c:pt idx="0">
                  <c:v>0</c:v>
                </c:pt>
                <c:pt idx="1">
                  <c:v>5.5611587500455917E-2</c:v>
                </c:pt>
                <c:pt idx="2">
                  <c:v>3.1694193950076777E-2</c:v>
                </c:pt>
                <c:pt idx="3">
                  <c:v>1.5772874676284632E-2</c:v>
                </c:pt>
                <c:pt idx="4">
                  <c:v>2.1738650986393049E-2</c:v>
                </c:pt>
                <c:pt idx="5">
                  <c:v>4.6961932867415124E-2</c:v>
                </c:pt>
                <c:pt idx="6">
                  <c:v>2.8956027317198929E-2</c:v>
                </c:pt>
                <c:pt idx="7">
                  <c:v>4.5708212209609744E-3</c:v>
                </c:pt>
                <c:pt idx="8">
                  <c:v>1.1526935060153898E-2</c:v>
                </c:pt>
                <c:pt idx="9">
                  <c:v>-2.1137238302777805E-2</c:v>
                </c:pt>
                <c:pt idx="10">
                  <c:v>-2.9892500663760702E-3</c:v>
                </c:pt>
                <c:pt idx="11">
                  <c:v>1.7041439793840096E-2</c:v>
                </c:pt>
                <c:pt idx="12">
                  <c:v>3.442302977968259E-2</c:v>
                </c:pt>
                <c:pt idx="13">
                  <c:v>4.0082161964082985E-2</c:v>
                </c:pt>
                <c:pt idx="14">
                  <c:v>2.0721593429757323E-2</c:v>
                </c:pt>
                <c:pt idx="15">
                  <c:v>-3.3780052608765487E-2</c:v>
                </c:pt>
                <c:pt idx="16">
                  <c:v>-2.3031815494392593E-2</c:v>
                </c:pt>
                <c:pt idx="17">
                  <c:v>-2.8417809619379675E-2</c:v>
                </c:pt>
                <c:pt idx="18">
                  <c:v>-6.4862230689690548E-2</c:v>
                </c:pt>
                <c:pt idx="19">
                  <c:v>-7.6043501901363331E-2</c:v>
                </c:pt>
                <c:pt idx="20">
                  <c:v>-4.7546380454172699E-2</c:v>
                </c:pt>
                <c:pt idx="21">
                  <c:v>-6.5880560628590934E-2</c:v>
                </c:pt>
                <c:pt idx="22">
                  <c:v>-6.1625290209188166E-2</c:v>
                </c:pt>
                <c:pt idx="23">
                  <c:v>-2.6383694506108002E-2</c:v>
                </c:pt>
                <c:pt idx="24">
                  <c:v>-3.9650824376469163E-2</c:v>
                </c:pt>
                <c:pt idx="25">
                  <c:v>-7.5838648356803207E-2</c:v>
                </c:pt>
                <c:pt idx="26">
                  <c:v>-8.0339912680646441E-2</c:v>
                </c:pt>
                <c:pt idx="27">
                  <c:v>-9.9647041159869887E-2</c:v>
                </c:pt>
                <c:pt idx="28">
                  <c:v>-8.4394570829703697E-2</c:v>
                </c:pt>
                <c:pt idx="29">
                  <c:v>-8.7292633500467787E-2</c:v>
                </c:pt>
                <c:pt idx="30">
                  <c:v>-7.3081395989959996E-2</c:v>
                </c:pt>
                <c:pt idx="31">
                  <c:v>-3.6948284446992941E-2</c:v>
                </c:pt>
                <c:pt idx="32">
                  <c:v>-5.6537457661480328E-2</c:v>
                </c:pt>
                <c:pt idx="33">
                  <c:v>-8.0565548468857662E-2</c:v>
                </c:pt>
                <c:pt idx="34">
                  <c:v>-8.4453524541284963E-2</c:v>
                </c:pt>
                <c:pt idx="35">
                  <c:v>-9.4949829967316823E-2</c:v>
                </c:pt>
                <c:pt idx="36">
                  <c:v>-8.9842911685643512E-2</c:v>
                </c:pt>
                <c:pt idx="37">
                  <c:v>-8.8798709974034939E-2</c:v>
                </c:pt>
                <c:pt idx="38">
                  <c:v>-8.5384484231366686E-2</c:v>
                </c:pt>
                <c:pt idx="39">
                  <c:v>-9.4608407393049987E-2</c:v>
                </c:pt>
                <c:pt idx="40">
                  <c:v>-7.6996092089938739E-2</c:v>
                </c:pt>
                <c:pt idx="41">
                  <c:v>-9.3754638893672193E-2</c:v>
                </c:pt>
                <c:pt idx="42">
                  <c:v>-8.8016619008882246E-2</c:v>
                </c:pt>
                <c:pt idx="43">
                  <c:v>-7.5955707525123151E-2</c:v>
                </c:pt>
                <c:pt idx="44">
                  <c:v>-8.8970481579721983E-2</c:v>
                </c:pt>
                <c:pt idx="45">
                  <c:v>-8.2127185634634725E-2</c:v>
                </c:pt>
                <c:pt idx="46">
                  <c:v>-4.1279473674835088E-2</c:v>
                </c:pt>
                <c:pt idx="47">
                  <c:v>-1.203673622073631E-2</c:v>
                </c:pt>
                <c:pt idx="48">
                  <c:v>-1.1302147526785822E-2</c:v>
                </c:pt>
                <c:pt idx="49">
                  <c:v>1.2100355333954926E-3</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41525</c:v>
                </c:pt>
                <c:pt idx="1">
                  <c:v>41532</c:v>
                </c:pt>
                <c:pt idx="2">
                  <c:v>41539</c:v>
                </c:pt>
                <c:pt idx="3">
                  <c:v>41546</c:v>
                </c:pt>
                <c:pt idx="4">
                  <c:v>41553</c:v>
                </c:pt>
                <c:pt idx="5">
                  <c:v>41560</c:v>
                </c:pt>
                <c:pt idx="6">
                  <c:v>41567</c:v>
                </c:pt>
                <c:pt idx="7">
                  <c:v>41574</c:v>
                </c:pt>
                <c:pt idx="8">
                  <c:v>41581</c:v>
                </c:pt>
                <c:pt idx="9">
                  <c:v>41588</c:v>
                </c:pt>
                <c:pt idx="10">
                  <c:v>41595</c:v>
                </c:pt>
                <c:pt idx="11">
                  <c:v>41602</c:v>
                </c:pt>
                <c:pt idx="12">
                  <c:v>41609</c:v>
                </c:pt>
                <c:pt idx="13">
                  <c:v>41616</c:v>
                </c:pt>
                <c:pt idx="14">
                  <c:v>41623</c:v>
                </c:pt>
                <c:pt idx="15">
                  <c:v>41630</c:v>
                </c:pt>
                <c:pt idx="16">
                  <c:v>41637</c:v>
                </c:pt>
                <c:pt idx="17">
                  <c:v>41644</c:v>
                </c:pt>
                <c:pt idx="18">
                  <c:v>41651</c:v>
                </c:pt>
                <c:pt idx="19">
                  <c:v>41658</c:v>
                </c:pt>
                <c:pt idx="20">
                  <c:v>41665</c:v>
                </c:pt>
                <c:pt idx="21">
                  <c:v>41672</c:v>
                </c:pt>
                <c:pt idx="22">
                  <c:v>41679</c:v>
                </c:pt>
                <c:pt idx="23">
                  <c:v>41686</c:v>
                </c:pt>
                <c:pt idx="24">
                  <c:v>41693</c:v>
                </c:pt>
                <c:pt idx="25">
                  <c:v>41700</c:v>
                </c:pt>
                <c:pt idx="26">
                  <c:v>41707</c:v>
                </c:pt>
                <c:pt idx="27">
                  <c:v>41714</c:v>
                </c:pt>
                <c:pt idx="28">
                  <c:v>41721</c:v>
                </c:pt>
                <c:pt idx="29">
                  <c:v>41728</c:v>
                </c:pt>
                <c:pt idx="30">
                  <c:v>41735</c:v>
                </c:pt>
                <c:pt idx="31">
                  <c:v>41742</c:v>
                </c:pt>
                <c:pt idx="32">
                  <c:v>41749</c:v>
                </c:pt>
                <c:pt idx="33">
                  <c:v>41756</c:v>
                </c:pt>
                <c:pt idx="34">
                  <c:v>41763</c:v>
                </c:pt>
                <c:pt idx="35">
                  <c:v>41770</c:v>
                </c:pt>
                <c:pt idx="36">
                  <c:v>41777</c:v>
                </c:pt>
                <c:pt idx="37">
                  <c:v>41784</c:v>
                </c:pt>
                <c:pt idx="38">
                  <c:v>41791</c:v>
                </c:pt>
                <c:pt idx="39">
                  <c:v>41798</c:v>
                </c:pt>
                <c:pt idx="40">
                  <c:v>41805</c:v>
                </c:pt>
                <c:pt idx="41">
                  <c:v>41812</c:v>
                </c:pt>
                <c:pt idx="42">
                  <c:v>41819</c:v>
                </c:pt>
                <c:pt idx="43">
                  <c:v>41826</c:v>
                </c:pt>
                <c:pt idx="44">
                  <c:v>41833</c:v>
                </c:pt>
                <c:pt idx="45">
                  <c:v>41840</c:v>
                </c:pt>
                <c:pt idx="46">
                  <c:v>41847</c:v>
                </c:pt>
                <c:pt idx="47">
                  <c:v>41854</c:v>
                </c:pt>
                <c:pt idx="48">
                  <c:v>41861</c:v>
                </c:pt>
                <c:pt idx="49">
                  <c:v>41866</c:v>
                </c:pt>
              </c:numCache>
            </c:numRef>
          </c:cat>
          <c:val>
            <c:numRef>
              <c:f>[0]!SHA</c:f>
              <c:numCache>
                <c:formatCode>0.0%</c:formatCode>
                <c:ptCount val="51"/>
                <c:pt idx="0">
                  <c:v>0</c:v>
                </c:pt>
                <c:pt idx="1">
                  <c:v>4.496463306188403E-2</c:v>
                </c:pt>
                <c:pt idx="2">
                  <c:v>2.4232789546507982E-2</c:v>
                </c:pt>
                <c:pt idx="3">
                  <c:v>9.3617128654159831E-3</c:v>
                </c:pt>
                <c:pt idx="4">
                  <c:v>1.6201922155820059E-2</c:v>
                </c:pt>
                <c:pt idx="5">
                  <c:v>4.119312539807396E-2</c:v>
                </c:pt>
                <c:pt idx="6">
                  <c:v>2.5134194364187401E-2</c:v>
                </c:pt>
                <c:pt idx="7">
                  <c:v>-3.2887958044722776E-3</c:v>
                </c:pt>
                <c:pt idx="8">
                  <c:v>4.4715099535372893E-3</c:v>
                </c:pt>
                <c:pt idx="9">
                  <c:v>-1.5825285409812095E-2</c:v>
                </c:pt>
                <c:pt idx="10">
                  <c:v>-1.9467353397883969E-3</c:v>
                </c:pt>
                <c:pt idx="11">
                  <c:v>2.6348217026878284E-2</c:v>
                </c:pt>
                <c:pt idx="12">
                  <c:v>3.7622085679719586E-2</c:v>
                </c:pt>
                <c:pt idx="13">
                  <c:v>4.538098956398473E-2</c:v>
                </c:pt>
                <c:pt idx="14">
                  <c:v>2.6206627778688985E-2</c:v>
                </c:pt>
                <c:pt idx="15">
                  <c:v>-2.579400960657352E-2</c:v>
                </c:pt>
                <c:pt idx="16">
                  <c:v>-1.810379753578617E-2</c:v>
                </c:pt>
                <c:pt idx="17">
                  <c:v>-2.6568778496004364E-2</c:v>
                </c:pt>
                <c:pt idx="18">
                  <c:v>-5.9203464684230211E-2</c:v>
                </c:pt>
                <c:pt idx="19">
                  <c:v>-6.310487931502573E-2</c:v>
                </c:pt>
                <c:pt idx="20">
                  <c:v>-4.000059813279766E-2</c:v>
                </c:pt>
                <c:pt idx="21">
                  <c:v>-4.9958107339603375E-2</c:v>
                </c:pt>
                <c:pt idx="22">
                  <c:v>-4.4624445033231375E-2</c:v>
                </c:pt>
                <c:pt idx="23">
                  <c:v>-1.1282747186556197E-2</c:v>
                </c:pt>
                <c:pt idx="24">
                  <c:v>-1.2289759826317082E-2</c:v>
                </c:pt>
                <c:pt idx="25">
                  <c:v>-3.9108071848833026E-2</c:v>
                </c:pt>
                <c:pt idx="26">
                  <c:v>-3.8357602104305943E-2</c:v>
                </c:pt>
                <c:pt idx="27">
                  <c:v>-6.3389926976396671E-2</c:v>
                </c:pt>
                <c:pt idx="28">
                  <c:v>-4.3165561756510429E-2</c:v>
                </c:pt>
                <c:pt idx="29">
                  <c:v>-4.5925851159326236E-2</c:v>
                </c:pt>
                <c:pt idx="30">
                  <c:v>-3.7926292282264407E-2</c:v>
                </c:pt>
                <c:pt idx="31">
                  <c:v>-4.4163695862556862E-3</c:v>
                </c:pt>
                <c:pt idx="32">
                  <c:v>-1.9740718778052058E-2</c:v>
                </c:pt>
                <c:pt idx="33">
                  <c:v>-4.8352494610963692E-2</c:v>
                </c:pt>
                <c:pt idx="34">
                  <c:v>-5.3100640983405056E-2</c:v>
                </c:pt>
                <c:pt idx="35">
                  <c:v>-6.0214215653976444E-2</c:v>
                </c:pt>
                <c:pt idx="36">
                  <c:v>-5.3032416461175402E-2</c:v>
                </c:pt>
                <c:pt idx="37">
                  <c:v>-4.9263712544854066E-2</c:v>
                </c:pt>
                <c:pt idx="38">
                  <c:v>-4.7094079279698553E-2</c:v>
                </c:pt>
                <c:pt idx="39">
                  <c:v>-5.1419327072565246E-2</c:v>
                </c:pt>
                <c:pt idx="40">
                  <c:v>-3.2373003089262387E-2</c:v>
                </c:pt>
                <c:pt idx="41">
                  <c:v>-5.2952976948990038E-2</c:v>
                </c:pt>
                <c:pt idx="42">
                  <c:v>-4.8356700232196959E-2</c:v>
                </c:pt>
                <c:pt idx="43">
                  <c:v>-3.7672085843271419E-2</c:v>
                </c:pt>
                <c:pt idx="44">
                  <c:v>-4.3473039397792346E-2</c:v>
                </c:pt>
                <c:pt idx="45">
                  <c:v>-3.7816011547701311E-2</c:v>
                </c:pt>
                <c:pt idx="46">
                  <c:v>-6.2518896089847065E-3</c:v>
                </c:pt>
                <c:pt idx="47">
                  <c:v>2.117296645362865E-2</c:v>
                </c:pt>
                <c:pt idx="48">
                  <c:v>2.5435597219243267E-2</c:v>
                </c:pt>
                <c:pt idx="49">
                  <c:v>4.0533310155687508E-2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41525</c:v>
                </c:pt>
                <c:pt idx="1">
                  <c:v>41532</c:v>
                </c:pt>
                <c:pt idx="2">
                  <c:v>41539</c:v>
                </c:pt>
                <c:pt idx="3">
                  <c:v>41546</c:v>
                </c:pt>
                <c:pt idx="4">
                  <c:v>41553</c:v>
                </c:pt>
                <c:pt idx="5">
                  <c:v>41560</c:v>
                </c:pt>
                <c:pt idx="6">
                  <c:v>41567</c:v>
                </c:pt>
                <c:pt idx="7">
                  <c:v>41574</c:v>
                </c:pt>
                <c:pt idx="8">
                  <c:v>41581</c:v>
                </c:pt>
                <c:pt idx="9">
                  <c:v>41588</c:v>
                </c:pt>
                <c:pt idx="10">
                  <c:v>41595</c:v>
                </c:pt>
                <c:pt idx="11">
                  <c:v>41602</c:v>
                </c:pt>
                <c:pt idx="12">
                  <c:v>41609</c:v>
                </c:pt>
                <c:pt idx="13">
                  <c:v>41616</c:v>
                </c:pt>
                <c:pt idx="14">
                  <c:v>41623</c:v>
                </c:pt>
                <c:pt idx="15">
                  <c:v>41630</c:v>
                </c:pt>
                <c:pt idx="16">
                  <c:v>41637</c:v>
                </c:pt>
                <c:pt idx="17">
                  <c:v>41644</c:v>
                </c:pt>
                <c:pt idx="18">
                  <c:v>41651</c:v>
                </c:pt>
                <c:pt idx="19">
                  <c:v>41658</c:v>
                </c:pt>
                <c:pt idx="20">
                  <c:v>41665</c:v>
                </c:pt>
                <c:pt idx="21">
                  <c:v>41672</c:v>
                </c:pt>
                <c:pt idx="22">
                  <c:v>41679</c:v>
                </c:pt>
                <c:pt idx="23">
                  <c:v>41686</c:v>
                </c:pt>
                <c:pt idx="24">
                  <c:v>41693</c:v>
                </c:pt>
                <c:pt idx="25">
                  <c:v>41700</c:v>
                </c:pt>
                <c:pt idx="26">
                  <c:v>41707</c:v>
                </c:pt>
                <c:pt idx="27">
                  <c:v>41714</c:v>
                </c:pt>
                <c:pt idx="28">
                  <c:v>41721</c:v>
                </c:pt>
                <c:pt idx="29">
                  <c:v>41728</c:v>
                </c:pt>
                <c:pt idx="30">
                  <c:v>41735</c:v>
                </c:pt>
                <c:pt idx="31">
                  <c:v>41742</c:v>
                </c:pt>
                <c:pt idx="32">
                  <c:v>41749</c:v>
                </c:pt>
                <c:pt idx="33">
                  <c:v>41756</c:v>
                </c:pt>
                <c:pt idx="34">
                  <c:v>41763</c:v>
                </c:pt>
                <c:pt idx="35">
                  <c:v>41770</c:v>
                </c:pt>
                <c:pt idx="36">
                  <c:v>41777</c:v>
                </c:pt>
                <c:pt idx="37">
                  <c:v>41784</c:v>
                </c:pt>
                <c:pt idx="38">
                  <c:v>41791</c:v>
                </c:pt>
                <c:pt idx="39">
                  <c:v>41798</c:v>
                </c:pt>
                <c:pt idx="40">
                  <c:v>41805</c:v>
                </c:pt>
                <c:pt idx="41">
                  <c:v>41812</c:v>
                </c:pt>
                <c:pt idx="42">
                  <c:v>41819</c:v>
                </c:pt>
                <c:pt idx="43">
                  <c:v>41826</c:v>
                </c:pt>
                <c:pt idx="44">
                  <c:v>41833</c:v>
                </c:pt>
                <c:pt idx="45">
                  <c:v>41840</c:v>
                </c:pt>
                <c:pt idx="46">
                  <c:v>41847</c:v>
                </c:pt>
                <c:pt idx="47">
                  <c:v>41854</c:v>
                </c:pt>
                <c:pt idx="48">
                  <c:v>41861</c:v>
                </c:pt>
                <c:pt idx="49">
                  <c:v>41866</c:v>
                </c:pt>
              </c:numCache>
            </c:numRef>
          </c:cat>
          <c:val>
            <c:numRef>
              <c:f>[0]!env</c:f>
              <c:numCache>
                <c:formatCode>0.0%</c:formatCode>
                <c:ptCount val="50"/>
                <c:pt idx="0">
                  <c:v>0</c:v>
                </c:pt>
                <c:pt idx="1">
                  <c:v>8.5997445358452218E-3</c:v>
                </c:pt>
                <c:pt idx="2">
                  <c:v>1.0935454324999094E-2</c:v>
                </c:pt>
                <c:pt idx="3">
                  <c:v>8.9316676364539216E-3</c:v>
                </c:pt>
                <c:pt idx="4">
                  <c:v>2.9352049937141578E-2</c:v>
                </c:pt>
                <c:pt idx="5">
                  <c:v>0.11335547397203083</c:v>
                </c:pt>
                <c:pt idx="6">
                  <c:v>0.19164385332121681</c:v>
                </c:pt>
                <c:pt idx="7">
                  <c:v>0.15615070189305635</c:v>
                </c:pt>
                <c:pt idx="8">
                  <c:v>6.1031489793157645E-2</c:v>
                </c:pt>
                <c:pt idx="9">
                  <c:v>0.1185673320205225</c:v>
                </c:pt>
                <c:pt idx="10">
                  <c:v>0.13460335233614518</c:v>
                </c:pt>
                <c:pt idx="11">
                  <c:v>0.13311537553626906</c:v>
                </c:pt>
                <c:pt idx="12">
                  <c:v>0.15456011703784434</c:v>
                </c:pt>
                <c:pt idx="13">
                  <c:v>9.3214127320696338E-2</c:v>
                </c:pt>
                <c:pt idx="14">
                  <c:v>0.1111925173514261</c:v>
                </c:pt>
                <c:pt idx="15">
                  <c:v>6.8192007113864195E-2</c:v>
                </c:pt>
                <c:pt idx="16">
                  <c:v>9.9539358354611363E-2</c:v>
                </c:pt>
                <c:pt idx="17">
                  <c:v>9.6705681157214007E-2</c:v>
                </c:pt>
                <c:pt idx="18">
                  <c:v>7.6733457386203741E-2</c:v>
                </c:pt>
                <c:pt idx="19">
                  <c:v>3.1384205838534074E-2</c:v>
                </c:pt>
                <c:pt idx="20">
                  <c:v>0.10705579840173085</c:v>
                </c:pt>
                <c:pt idx="21">
                  <c:v>8.0181811896273825E-2</c:v>
                </c:pt>
                <c:pt idx="22">
                  <c:v>9.8601221257648364E-2</c:v>
                </c:pt>
                <c:pt idx="23">
                  <c:v>0.16462268014513626</c:v>
                </c:pt>
                <c:pt idx="24">
                  <c:v>0.14120559974055258</c:v>
                </c:pt>
                <c:pt idx="25">
                  <c:v>4.9031279655744608E-2</c:v>
                </c:pt>
                <c:pt idx="26">
                  <c:v>5.1910550625014817E-2</c:v>
                </c:pt>
                <c:pt idx="27">
                  <c:v>1.7556239371407045E-2</c:v>
                </c:pt>
                <c:pt idx="28">
                  <c:v>4.241920068048799E-4</c:v>
                </c:pt>
                <c:pt idx="29">
                  <c:v>-6.4582816490817097E-2</c:v>
                </c:pt>
                <c:pt idx="30">
                  <c:v>-3.6520920231058795E-2</c:v>
                </c:pt>
                <c:pt idx="31">
                  <c:v>-3.0912146991848743E-2</c:v>
                </c:pt>
                <c:pt idx="32">
                  <c:v>-3.032751610725215E-2</c:v>
                </c:pt>
                <c:pt idx="33">
                  <c:v>-7.1490515684428435E-2</c:v>
                </c:pt>
                <c:pt idx="34">
                  <c:v>-0.10486419671051073</c:v>
                </c:pt>
                <c:pt idx="35">
                  <c:v>-0.12578852701584908</c:v>
                </c:pt>
                <c:pt idx="36">
                  <c:v>-0.13575663642342328</c:v>
                </c:pt>
                <c:pt idx="37">
                  <c:v>-0.10696457775505241</c:v>
                </c:pt>
                <c:pt idx="38">
                  <c:v>-0.10112549638260526</c:v>
                </c:pt>
                <c:pt idx="39">
                  <c:v>-6.7607409332199886E-2</c:v>
                </c:pt>
                <c:pt idx="40">
                  <c:v>-4.387431730305813E-2</c:v>
                </c:pt>
                <c:pt idx="41">
                  <c:v>-5.6579873684286741E-2</c:v>
                </c:pt>
                <c:pt idx="42">
                  <c:v>-2.70283565123558E-2</c:v>
                </c:pt>
                <c:pt idx="43">
                  <c:v>-2.4113521959652107E-2</c:v>
                </c:pt>
                <c:pt idx="44">
                  <c:v>-4.7706213419259846E-2</c:v>
                </c:pt>
                <c:pt idx="45">
                  <c:v>-3.7775002746715858E-2</c:v>
                </c:pt>
                <c:pt idx="46">
                  <c:v>-3.7287451727786913E-2</c:v>
                </c:pt>
                <c:pt idx="47">
                  <c:v>-8.0005483611050865E-3</c:v>
                </c:pt>
                <c:pt idx="48">
                  <c:v>-1.2669154190180221E-3</c:v>
                </c:pt>
                <c:pt idx="49">
                  <c:v>3.1401397294627653E-2</c:v>
                </c:pt>
              </c:numCache>
            </c:numRef>
          </c:val>
          <c:smooth val="0"/>
        </c:ser>
        <c:dLbls>
          <c:showLegendKey val="0"/>
          <c:showVal val="0"/>
          <c:showCatName val="0"/>
          <c:showSerName val="0"/>
          <c:showPercent val="0"/>
          <c:showBubbleSize val="0"/>
        </c:dLbls>
        <c:marker val="1"/>
        <c:smooth val="0"/>
        <c:axId val="138662656"/>
        <c:axId val="138664192"/>
      </c:lineChart>
      <c:dateAx>
        <c:axId val="13866265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38664192"/>
        <c:crosses val="autoZero"/>
        <c:auto val="0"/>
        <c:lblOffset val="100"/>
        <c:baseTimeUnit val="days"/>
        <c:majorUnit val="2"/>
        <c:majorTimeUnit val="months"/>
        <c:minorUnit val="82"/>
        <c:minorTimeUnit val="days"/>
      </c:dateAx>
      <c:valAx>
        <c:axId val="138664192"/>
        <c:scaling>
          <c:orientation val="minMax"/>
        </c:scaling>
        <c:delete val="0"/>
        <c:axPos val="l"/>
        <c:numFmt formatCode="0%" sourceLinked="0"/>
        <c:majorTickMark val="out"/>
        <c:minorTickMark val="none"/>
        <c:tickLblPos val="nextTo"/>
        <c:crossAx val="138662656"/>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41525</c:v>
                </c:pt>
                <c:pt idx="1">
                  <c:v>41532</c:v>
                </c:pt>
                <c:pt idx="2">
                  <c:v>41539</c:v>
                </c:pt>
                <c:pt idx="3">
                  <c:v>41546</c:v>
                </c:pt>
                <c:pt idx="4">
                  <c:v>41553</c:v>
                </c:pt>
                <c:pt idx="5">
                  <c:v>41560</c:v>
                </c:pt>
                <c:pt idx="6">
                  <c:v>41567</c:v>
                </c:pt>
                <c:pt idx="7">
                  <c:v>41574</c:v>
                </c:pt>
                <c:pt idx="8">
                  <c:v>41581</c:v>
                </c:pt>
                <c:pt idx="9">
                  <c:v>41588</c:v>
                </c:pt>
                <c:pt idx="10">
                  <c:v>41595</c:v>
                </c:pt>
                <c:pt idx="11">
                  <c:v>41602</c:v>
                </c:pt>
                <c:pt idx="12">
                  <c:v>41609</c:v>
                </c:pt>
                <c:pt idx="13">
                  <c:v>41616</c:v>
                </c:pt>
                <c:pt idx="14">
                  <c:v>41623</c:v>
                </c:pt>
                <c:pt idx="15">
                  <c:v>41630</c:v>
                </c:pt>
                <c:pt idx="16">
                  <c:v>41637</c:v>
                </c:pt>
                <c:pt idx="17">
                  <c:v>41644</c:v>
                </c:pt>
                <c:pt idx="18">
                  <c:v>41651</c:v>
                </c:pt>
                <c:pt idx="19">
                  <c:v>41658</c:v>
                </c:pt>
                <c:pt idx="20">
                  <c:v>41665</c:v>
                </c:pt>
                <c:pt idx="21">
                  <c:v>41672</c:v>
                </c:pt>
                <c:pt idx="22">
                  <c:v>41679</c:v>
                </c:pt>
                <c:pt idx="23">
                  <c:v>41686</c:v>
                </c:pt>
                <c:pt idx="24">
                  <c:v>41693</c:v>
                </c:pt>
                <c:pt idx="25">
                  <c:v>41700</c:v>
                </c:pt>
                <c:pt idx="26">
                  <c:v>41707</c:v>
                </c:pt>
                <c:pt idx="27">
                  <c:v>41714</c:v>
                </c:pt>
                <c:pt idx="28">
                  <c:v>41721</c:v>
                </c:pt>
                <c:pt idx="29">
                  <c:v>41728</c:v>
                </c:pt>
                <c:pt idx="30">
                  <c:v>41735</c:v>
                </c:pt>
                <c:pt idx="31">
                  <c:v>41742</c:v>
                </c:pt>
                <c:pt idx="32">
                  <c:v>41749</c:v>
                </c:pt>
                <c:pt idx="33">
                  <c:v>41756</c:v>
                </c:pt>
                <c:pt idx="34">
                  <c:v>41763</c:v>
                </c:pt>
                <c:pt idx="35">
                  <c:v>41770</c:v>
                </c:pt>
                <c:pt idx="36">
                  <c:v>41777</c:v>
                </c:pt>
                <c:pt idx="37">
                  <c:v>41784</c:v>
                </c:pt>
                <c:pt idx="38">
                  <c:v>41791</c:v>
                </c:pt>
                <c:pt idx="39">
                  <c:v>41798</c:v>
                </c:pt>
                <c:pt idx="40">
                  <c:v>41805</c:v>
                </c:pt>
                <c:pt idx="41">
                  <c:v>41812</c:v>
                </c:pt>
                <c:pt idx="42">
                  <c:v>41819</c:v>
                </c:pt>
                <c:pt idx="43">
                  <c:v>41826</c:v>
                </c:pt>
                <c:pt idx="44">
                  <c:v>41833</c:v>
                </c:pt>
                <c:pt idx="45">
                  <c:v>41840</c:v>
                </c:pt>
                <c:pt idx="46">
                  <c:v>41847</c:v>
                </c:pt>
                <c:pt idx="47">
                  <c:v>41854</c:v>
                </c:pt>
                <c:pt idx="48">
                  <c:v>41861</c:v>
                </c:pt>
                <c:pt idx="49">
                  <c:v>41866</c:v>
                </c:pt>
              </c:numCache>
            </c:numRef>
          </c:cat>
          <c:val>
            <c:numRef>
              <c:f>[0]!hushen300</c:f>
              <c:numCache>
                <c:formatCode>0.0%</c:formatCode>
                <c:ptCount val="51"/>
                <c:pt idx="0">
                  <c:v>0</c:v>
                </c:pt>
                <c:pt idx="1">
                  <c:v>5.5611587500455917E-2</c:v>
                </c:pt>
                <c:pt idx="2">
                  <c:v>3.1694193950076777E-2</c:v>
                </c:pt>
                <c:pt idx="3">
                  <c:v>1.5772874676284632E-2</c:v>
                </c:pt>
                <c:pt idx="4">
                  <c:v>2.1738650986393049E-2</c:v>
                </c:pt>
                <c:pt idx="5">
                  <c:v>4.6961932867415124E-2</c:v>
                </c:pt>
                <c:pt idx="6">
                  <c:v>2.8956027317198929E-2</c:v>
                </c:pt>
                <c:pt idx="7">
                  <c:v>4.5708212209609744E-3</c:v>
                </c:pt>
                <c:pt idx="8">
                  <c:v>1.1526935060153898E-2</c:v>
                </c:pt>
                <c:pt idx="9">
                  <c:v>-2.1137238302777805E-2</c:v>
                </c:pt>
                <c:pt idx="10">
                  <c:v>-2.9892500663760702E-3</c:v>
                </c:pt>
                <c:pt idx="11">
                  <c:v>1.7041439793840096E-2</c:v>
                </c:pt>
                <c:pt idx="12">
                  <c:v>3.442302977968259E-2</c:v>
                </c:pt>
                <c:pt idx="13">
                  <c:v>4.0082161964082985E-2</c:v>
                </c:pt>
                <c:pt idx="14">
                  <c:v>2.0721593429757323E-2</c:v>
                </c:pt>
                <c:pt idx="15">
                  <c:v>-3.3780052608765487E-2</c:v>
                </c:pt>
                <c:pt idx="16">
                  <c:v>-2.3031815494392593E-2</c:v>
                </c:pt>
                <c:pt idx="17">
                  <c:v>-2.8417809619379675E-2</c:v>
                </c:pt>
                <c:pt idx="18">
                  <c:v>-6.4862230689690548E-2</c:v>
                </c:pt>
                <c:pt idx="19">
                  <c:v>-7.6043501901363331E-2</c:v>
                </c:pt>
                <c:pt idx="20">
                  <c:v>-4.7546380454172699E-2</c:v>
                </c:pt>
                <c:pt idx="21">
                  <c:v>-6.5880560628590934E-2</c:v>
                </c:pt>
                <c:pt idx="22">
                  <c:v>-6.1625290209188166E-2</c:v>
                </c:pt>
                <c:pt idx="23">
                  <c:v>-2.6383694506108002E-2</c:v>
                </c:pt>
                <c:pt idx="24">
                  <c:v>-3.9650824376469163E-2</c:v>
                </c:pt>
                <c:pt idx="25">
                  <c:v>-7.5838648356803207E-2</c:v>
                </c:pt>
                <c:pt idx="26">
                  <c:v>-8.0339912680646441E-2</c:v>
                </c:pt>
                <c:pt idx="27">
                  <c:v>-9.9647041159869887E-2</c:v>
                </c:pt>
                <c:pt idx="28">
                  <c:v>-8.4394570829703697E-2</c:v>
                </c:pt>
                <c:pt idx="29">
                  <c:v>-8.7292633500467787E-2</c:v>
                </c:pt>
                <c:pt idx="30">
                  <c:v>-7.3081395989959996E-2</c:v>
                </c:pt>
                <c:pt idx="31">
                  <c:v>-3.6948284446992941E-2</c:v>
                </c:pt>
                <c:pt idx="32">
                  <c:v>-5.6537457661480328E-2</c:v>
                </c:pt>
                <c:pt idx="33">
                  <c:v>-8.0565548468857662E-2</c:v>
                </c:pt>
                <c:pt idx="34">
                  <c:v>-8.4453524541284963E-2</c:v>
                </c:pt>
                <c:pt idx="35">
                  <c:v>-9.4949829967316823E-2</c:v>
                </c:pt>
                <c:pt idx="36">
                  <c:v>-8.9842911685643512E-2</c:v>
                </c:pt>
                <c:pt idx="37">
                  <c:v>-8.8798709974034939E-2</c:v>
                </c:pt>
                <c:pt idx="38">
                  <c:v>-8.5384484231366686E-2</c:v>
                </c:pt>
                <c:pt idx="39">
                  <c:v>-9.4608407393049987E-2</c:v>
                </c:pt>
                <c:pt idx="40">
                  <c:v>-7.6996092089938739E-2</c:v>
                </c:pt>
                <c:pt idx="41">
                  <c:v>-9.3754638893672193E-2</c:v>
                </c:pt>
                <c:pt idx="42">
                  <c:v>-8.8016619008882246E-2</c:v>
                </c:pt>
                <c:pt idx="43">
                  <c:v>-7.5955707525123151E-2</c:v>
                </c:pt>
                <c:pt idx="44">
                  <c:v>-8.8970481579721983E-2</c:v>
                </c:pt>
                <c:pt idx="45">
                  <c:v>-8.2127185634634725E-2</c:v>
                </c:pt>
                <c:pt idx="46">
                  <c:v>-4.1279473674835088E-2</c:v>
                </c:pt>
                <c:pt idx="47">
                  <c:v>-1.203673622073631E-2</c:v>
                </c:pt>
                <c:pt idx="48">
                  <c:v>-1.1302147526785822E-2</c:v>
                </c:pt>
                <c:pt idx="49">
                  <c:v>1.2100355333954926E-3</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41525</c:v>
                </c:pt>
                <c:pt idx="1">
                  <c:v>41532</c:v>
                </c:pt>
                <c:pt idx="2">
                  <c:v>41539</c:v>
                </c:pt>
                <c:pt idx="3">
                  <c:v>41546</c:v>
                </c:pt>
                <c:pt idx="4">
                  <c:v>41553</c:v>
                </c:pt>
                <c:pt idx="5">
                  <c:v>41560</c:v>
                </c:pt>
                <c:pt idx="6">
                  <c:v>41567</c:v>
                </c:pt>
                <c:pt idx="7">
                  <c:v>41574</c:v>
                </c:pt>
                <c:pt idx="8">
                  <c:v>41581</c:v>
                </c:pt>
                <c:pt idx="9">
                  <c:v>41588</c:v>
                </c:pt>
                <c:pt idx="10">
                  <c:v>41595</c:v>
                </c:pt>
                <c:pt idx="11">
                  <c:v>41602</c:v>
                </c:pt>
                <c:pt idx="12">
                  <c:v>41609</c:v>
                </c:pt>
                <c:pt idx="13">
                  <c:v>41616</c:v>
                </c:pt>
                <c:pt idx="14">
                  <c:v>41623</c:v>
                </c:pt>
                <c:pt idx="15">
                  <c:v>41630</c:v>
                </c:pt>
                <c:pt idx="16">
                  <c:v>41637</c:v>
                </c:pt>
                <c:pt idx="17">
                  <c:v>41644</c:v>
                </c:pt>
                <c:pt idx="18">
                  <c:v>41651</c:v>
                </c:pt>
                <c:pt idx="19">
                  <c:v>41658</c:v>
                </c:pt>
                <c:pt idx="20">
                  <c:v>41665</c:v>
                </c:pt>
                <c:pt idx="21">
                  <c:v>41672</c:v>
                </c:pt>
                <c:pt idx="22">
                  <c:v>41679</c:v>
                </c:pt>
                <c:pt idx="23">
                  <c:v>41686</c:v>
                </c:pt>
                <c:pt idx="24">
                  <c:v>41693</c:v>
                </c:pt>
                <c:pt idx="25">
                  <c:v>41700</c:v>
                </c:pt>
                <c:pt idx="26">
                  <c:v>41707</c:v>
                </c:pt>
                <c:pt idx="27">
                  <c:v>41714</c:v>
                </c:pt>
                <c:pt idx="28">
                  <c:v>41721</c:v>
                </c:pt>
                <c:pt idx="29">
                  <c:v>41728</c:v>
                </c:pt>
                <c:pt idx="30">
                  <c:v>41735</c:v>
                </c:pt>
                <c:pt idx="31">
                  <c:v>41742</c:v>
                </c:pt>
                <c:pt idx="32">
                  <c:v>41749</c:v>
                </c:pt>
                <c:pt idx="33">
                  <c:v>41756</c:v>
                </c:pt>
                <c:pt idx="34">
                  <c:v>41763</c:v>
                </c:pt>
                <c:pt idx="35">
                  <c:v>41770</c:v>
                </c:pt>
                <c:pt idx="36">
                  <c:v>41777</c:v>
                </c:pt>
                <c:pt idx="37">
                  <c:v>41784</c:v>
                </c:pt>
                <c:pt idx="38">
                  <c:v>41791</c:v>
                </c:pt>
                <c:pt idx="39">
                  <c:v>41798</c:v>
                </c:pt>
                <c:pt idx="40">
                  <c:v>41805</c:v>
                </c:pt>
                <c:pt idx="41">
                  <c:v>41812</c:v>
                </c:pt>
                <c:pt idx="42">
                  <c:v>41819</c:v>
                </c:pt>
                <c:pt idx="43">
                  <c:v>41826</c:v>
                </c:pt>
                <c:pt idx="44">
                  <c:v>41833</c:v>
                </c:pt>
                <c:pt idx="45">
                  <c:v>41840</c:v>
                </c:pt>
                <c:pt idx="46">
                  <c:v>41847</c:v>
                </c:pt>
                <c:pt idx="47">
                  <c:v>41854</c:v>
                </c:pt>
                <c:pt idx="48">
                  <c:v>41861</c:v>
                </c:pt>
                <c:pt idx="49">
                  <c:v>41866</c:v>
                </c:pt>
              </c:numCache>
            </c:numRef>
          </c:cat>
          <c:val>
            <c:numRef>
              <c:f>[0]!SHA</c:f>
              <c:numCache>
                <c:formatCode>0.0%</c:formatCode>
                <c:ptCount val="51"/>
                <c:pt idx="0">
                  <c:v>0</c:v>
                </c:pt>
                <c:pt idx="1">
                  <c:v>4.496463306188403E-2</c:v>
                </c:pt>
                <c:pt idx="2">
                  <c:v>2.4232789546507982E-2</c:v>
                </c:pt>
                <c:pt idx="3">
                  <c:v>9.3617128654159831E-3</c:v>
                </c:pt>
                <c:pt idx="4">
                  <c:v>1.6201922155820059E-2</c:v>
                </c:pt>
                <c:pt idx="5">
                  <c:v>4.119312539807396E-2</c:v>
                </c:pt>
                <c:pt idx="6">
                  <c:v>2.5134194364187401E-2</c:v>
                </c:pt>
                <c:pt idx="7">
                  <c:v>-3.2887958044722776E-3</c:v>
                </c:pt>
                <c:pt idx="8">
                  <c:v>4.4715099535372893E-3</c:v>
                </c:pt>
                <c:pt idx="9">
                  <c:v>-1.5825285409812095E-2</c:v>
                </c:pt>
                <c:pt idx="10">
                  <c:v>-1.9467353397883969E-3</c:v>
                </c:pt>
                <c:pt idx="11">
                  <c:v>2.6348217026878284E-2</c:v>
                </c:pt>
                <c:pt idx="12">
                  <c:v>3.7622085679719586E-2</c:v>
                </c:pt>
                <c:pt idx="13">
                  <c:v>4.538098956398473E-2</c:v>
                </c:pt>
                <c:pt idx="14">
                  <c:v>2.6206627778688985E-2</c:v>
                </c:pt>
                <c:pt idx="15">
                  <c:v>-2.579400960657352E-2</c:v>
                </c:pt>
                <c:pt idx="16">
                  <c:v>-1.810379753578617E-2</c:v>
                </c:pt>
                <c:pt idx="17">
                  <c:v>-2.6568778496004364E-2</c:v>
                </c:pt>
                <c:pt idx="18">
                  <c:v>-5.9203464684230211E-2</c:v>
                </c:pt>
                <c:pt idx="19">
                  <c:v>-6.310487931502573E-2</c:v>
                </c:pt>
                <c:pt idx="20">
                  <c:v>-4.000059813279766E-2</c:v>
                </c:pt>
                <c:pt idx="21">
                  <c:v>-4.9958107339603375E-2</c:v>
                </c:pt>
                <c:pt idx="22">
                  <c:v>-4.4624445033231375E-2</c:v>
                </c:pt>
                <c:pt idx="23">
                  <c:v>-1.1282747186556197E-2</c:v>
                </c:pt>
                <c:pt idx="24">
                  <c:v>-1.2289759826317082E-2</c:v>
                </c:pt>
                <c:pt idx="25">
                  <c:v>-3.9108071848833026E-2</c:v>
                </c:pt>
                <c:pt idx="26">
                  <c:v>-3.8357602104305943E-2</c:v>
                </c:pt>
                <c:pt idx="27">
                  <c:v>-6.3389926976396671E-2</c:v>
                </c:pt>
                <c:pt idx="28">
                  <c:v>-4.3165561756510429E-2</c:v>
                </c:pt>
                <c:pt idx="29">
                  <c:v>-4.5925851159326236E-2</c:v>
                </c:pt>
                <c:pt idx="30">
                  <c:v>-3.7926292282264407E-2</c:v>
                </c:pt>
                <c:pt idx="31">
                  <c:v>-4.4163695862556862E-3</c:v>
                </c:pt>
                <c:pt idx="32">
                  <c:v>-1.9740718778052058E-2</c:v>
                </c:pt>
                <c:pt idx="33">
                  <c:v>-4.8352494610963692E-2</c:v>
                </c:pt>
                <c:pt idx="34">
                  <c:v>-5.3100640983405056E-2</c:v>
                </c:pt>
                <c:pt idx="35">
                  <c:v>-6.0214215653976444E-2</c:v>
                </c:pt>
                <c:pt idx="36">
                  <c:v>-5.3032416461175402E-2</c:v>
                </c:pt>
                <c:pt idx="37">
                  <c:v>-4.9263712544854066E-2</c:v>
                </c:pt>
                <c:pt idx="38">
                  <c:v>-4.7094079279698553E-2</c:v>
                </c:pt>
                <c:pt idx="39">
                  <c:v>-5.1419327072565246E-2</c:v>
                </c:pt>
                <c:pt idx="40">
                  <c:v>-3.2373003089262387E-2</c:v>
                </c:pt>
                <c:pt idx="41">
                  <c:v>-5.2952976948990038E-2</c:v>
                </c:pt>
                <c:pt idx="42">
                  <c:v>-4.8356700232196959E-2</c:v>
                </c:pt>
                <c:pt idx="43">
                  <c:v>-3.7672085843271419E-2</c:v>
                </c:pt>
                <c:pt idx="44">
                  <c:v>-4.3473039397792346E-2</c:v>
                </c:pt>
                <c:pt idx="45">
                  <c:v>-3.7816011547701311E-2</c:v>
                </c:pt>
                <c:pt idx="46">
                  <c:v>-6.2518896089847065E-3</c:v>
                </c:pt>
                <c:pt idx="47">
                  <c:v>2.117296645362865E-2</c:v>
                </c:pt>
                <c:pt idx="48">
                  <c:v>2.5435597219243267E-2</c:v>
                </c:pt>
                <c:pt idx="49">
                  <c:v>4.0533310155687508E-2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41525</c:v>
                </c:pt>
                <c:pt idx="1">
                  <c:v>41532</c:v>
                </c:pt>
                <c:pt idx="2">
                  <c:v>41539</c:v>
                </c:pt>
                <c:pt idx="3">
                  <c:v>41546</c:v>
                </c:pt>
                <c:pt idx="4">
                  <c:v>41553</c:v>
                </c:pt>
                <c:pt idx="5">
                  <c:v>41560</c:v>
                </c:pt>
                <c:pt idx="6">
                  <c:v>41567</c:v>
                </c:pt>
                <c:pt idx="7">
                  <c:v>41574</c:v>
                </c:pt>
                <c:pt idx="8">
                  <c:v>41581</c:v>
                </c:pt>
                <c:pt idx="9">
                  <c:v>41588</c:v>
                </c:pt>
                <c:pt idx="10">
                  <c:v>41595</c:v>
                </c:pt>
                <c:pt idx="11">
                  <c:v>41602</c:v>
                </c:pt>
                <c:pt idx="12">
                  <c:v>41609</c:v>
                </c:pt>
                <c:pt idx="13">
                  <c:v>41616</c:v>
                </c:pt>
                <c:pt idx="14">
                  <c:v>41623</c:v>
                </c:pt>
                <c:pt idx="15">
                  <c:v>41630</c:v>
                </c:pt>
                <c:pt idx="16">
                  <c:v>41637</c:v>
                </c:pt>
                <c:pt idx="17">
                  <c:v>41644</c:v>
                </c:pt>
                <c:pt idx="18">
                  <c:v>41651</c:v>
                </c:pt>
                <c:pt idx="19">
                  <c:v>41658</c:v>
                </c:pt>
                <c:pt idx="20">
                  <c:v>41665</c:v>
                </c:pt>
                <c:pt idx="21">
                  <c:v>41672</c:v>
                </c:pt>
                <c:pt idx="22">
                  <c:v>41679</c:v>
                </c:pt>
                <c:pt idx="23">
                  <c:v>41686</c:v>
                </c:pt>
                <c:pt idx="24">
                  <c:v>41693</c:v>
                </c:pt>
                <c:pt idx="25">
                  <c:v>41700</c:v>
                </c:pt>
                <c:pt idx="26">
                  <c:v>41707</c:v>
                </c:pt>
                <c:pt idx="27">
                  <c:v>41714</c:v>
                </c:pt>
                <c:pt idx="28">
                  <c:v>41721</c:v>
                </c:pt>
                <c:pt idx="29">
                  <c:v>41728</c:v>
                </c:pt>
                <c:pt idx="30">
                  <c:v>41735</c:v>
                </c:pt>
                <c:pt idx="31">
                  <c:v>41742</c:v>
                </c:pt>
                <c:pt idx="32">
                  <c:v>41749</c:v>
                </c:pt>
                <c:pt idx="33">
                  <c:v>41756</c:v>
                </c:pt>
                <c:pt idx="34">
                  <c:v>41763</c:v>
                </c:pt>
                <c:pt idx="35">
                  <c:v>41770</c:v>
                </c:pt>
                <c:pt idx="36">
                  <c:v>41777</c:v>
                </c:pt>
                <c:pt idx="37">
                  <c:v>41784</c:v>
                </c:pt>
                <c:pt idx="38">
                  <c:v>41791</c:v>
                </c:pt>
                <c:pt idx="39">
                  <c:v>41798</c:v>
                </c:pt>
                <c:pt idx="40">
                  <c:v>41805</c:v>
                </c:pt>
                <c:pt idx="41">
                  <c:v>41812</c:v>
                </c:pt>
                <c:pt idx="42">
                  <c:v>41819</c:v>
                </c:pt>
                <c:pt idx="43">
                  <c:v>41826</c:v>
                </c:pt>
                <c:pt idx="44">
                  <c:v>41833</c:v>
                </c:pt>
                <c:pt idx="45">
                  <c:v>41840</c:v>
                </c:pt>
                <c:pt idx="46">
                  <c:v>41847</c:v>
                </c:pt>
                <c:pt idx="47">
                  <c:v>41854</c:v>
                </c:pt>
                <c:pt idx="48">
                  <c:v>41861</c:v>
                </c:pt>
                <c:pt idx="49">
                  <c:v>41866</c:v>
                </c:pt>
              </c:numCache>
            </c:numRef>
          </c:cat>
          <c:val>
            <c:numRef>
              <c:f>[0]!env</c:f>
              <c:numCache>
                <c:formatCode>0.0%</c:formatCode>
                <c:ptCount val="50"/>
                <c:pt idx="0">
                  <c:v>0</c:v>
                </c:pt>
                <c:pt idx="1">
                  <c:v>8.5997445358452218E-3</c:v>
                </c:pt>
                <c:pt idx="2">
                  <c:v>1.0935454324999094E-2</c:v>
                </c:pt>
                <c:pt idx="3">
                  <c:v>8.9316676364539216E-3</c:v>
                </c:pt>
                <c:pt idx="4">
                  <c:v>2.9352049937141578E-2</c:v>
                </c:pt>
                <c:pt idx="5">
                  <c:v>0.11335547397203083</c:v>
                </c:pt>
                <c:pt idx="6">
                  <c:v>0.19164385332121681</c:v>
                </c:pt>
                <c:pt idx="7">
                  <c:v>0.15615070189305635</c:v>
                </c:pt>
                <c:pt idx="8">
                  <c:v>6.1031489793157645E-2</c:v>
                </c:pt>
                <c:pt idx="9">
                  <c:v>0.1185673320205225</c:v>
                </c:pt>
                <c:pt idx="10">
                  <c:v>0.13460335233614518</c:v>
                </c:pt>
                <c:pt idx="11">
                  <c:v>0.13311537553626906</c:v>
                </c:pt>
                <c:pt idx="12">
                  <c:v>0.15456011703784434</c:v>
                </c:pt>
                <c:pt idx="13">
                  <c:v>9.3214127320696338E-2</c:v>
                </c:pt>
                <c:pt idx="14">
                  <c:v>0.1111925173514261</c:v>
                </c:pt>
                <c:pt idx="15">
                  <c:v>6.8192007113864195E-2</c:v>
                </c:pt>
                <c:pt idx="16">
                  <c:v>9.9539358354611363E-2</c:v>
                </c:pt>
                <c:pt idx="17">
                  <c:v>9.6705681157214007E-2</c:v>
                </c:pt>
                <c:pt idx="18">
                  <c:v>7.6733457386203741E-2</c:v>
                </c:pt>
                <c:pt idx="19">
                  <c:v>3.1384205838534074E-2</c:v>
                </c:pt>
                <c:pt idx="20">
                  <c:v>0.10705579840173085</c:v>
                </c:pt>
                <c:pt idx="21">
                  <c:v>8.0181811896273825E-2</c:v>
                </c:pt>
                <c:pt idx="22">
                  <c:v>9.8601221257648364E-2</c:v>
                </c:pt>
                <c:pt idx="23">
                  <c:v>0.16462268014513626</c:v>
                </c:pt>
                <c:pt idx="24">
                  <c:v>0.14120559974055258</c:v>
                </c:pt>
                <c:pt idx="25">
                  <c:v>4.9031279655744608E-2</c:v>
                </c:pt>
                <c:pt idx="26">
                  <c:v>5.1910550625014817E-2</c:v>
                </c:pt>
                <c:pt idx="27">
                  <c:v>1.7556239371407045E-2</c:v>
                </c:pt>
                <c:pt idx="28">
                  <c:v>4.241920068048799E-4</c:v>
                </c:pt>
                <c:pt idx="29">
                  <c:v>-6.4582816490817097E-2</c:v>
                </c:pt>
                <c:pt idx="30">
                  <c:v>-3.6520920231058795E-2</c:v>
                </c:pt>
                <c:pt idx="31">
                  <c:v>-3.0912146991848743E-2</c:v>
                </c:pt>
                <c:pt idx="32">
                  <c:v>-3.032751610725215E-2</c:v>
                </c:pt>
                <c:pt idx="33">
                  <c:v>-7.1490515684428435E-2</c:v>
                </c:pt>
                <c:pt idx="34">
                  <c:v>-0.10486419671051073</c:v>
                </c:pt>
                <c:pt idx="35">
                  <c:v>-0.12578852701584908</c:v>
                </c:pt>
                <c:pt idx="36">
                  <c:v>-0.13575663642342328</c:v>
                </c:pt>
                <c:pt idx="37">
                  <c:v>-0.10696457775505241</c:v>
                </c:pt>
                <c:pt idx="38">
                  <c:v>-0.10112549638260526</c:v>
                </c:pt>
                <c:pt idx="39">
                  <c:v>-6.7607409332199886E-2</c:v>
                </c:pt>
                <c:pt idx="40">
                  <c:v>-4.387431730305813E-2</c:v>
                </c:pt>
                <c:pt idx="41">
                  <c:v>-5.6579873684286741E-2</c:v>
                </c:pt>
                <c:pt idx="42">
                  <c:v>-2.70283565123558E-2</c:v>
                </c:pt>
                <c:pt idx="43">
                  <c:v>-2.4113521959652107E-2</c:v>
                </c:pt>
                <c:pt idx="44">
                  <c:v>-4.7706213419259846E-2</c:v>
                </c:pt>
                <c:pt idx="45">
                  <c:v>-3.7775002746715858E-2</c:v>
                </c:pt>
                <c:pt idx="46">
                  <c:v>-3.7287451727786913E-2</c:v>
                </c:pt>
                <c:pt idx="47">
                  <c:v>-8.0005483611050865E-3</c:v>
                </c:pt>
                <c:pt idx="48">
                  <c:v>-1.2669154190180221E-3</c:v>
                </c:pt>
                <c:pt idx="49">
                  <c:v>3.1401397294627653E-2</c:v>
                </c:pt>
              </c:numCache>
            </c:numRef>
          </c:val>
          <c:smooth val="0"/>
        </c:ser>
        <c:dLbls>
          <c:showLegendKey val="0"/>
          <c:showVal val="0"/>
          <c:showCatName val="0"/>
          <c:showSerName val="0"/>
          <c:showPercent val="0"/>
          <c:showBubbleSize val="0"/>
        </c:dLbls>
        <c:marker val="1"/>
        <c:smooth val="0"/>
        <c:axId val="32887552"/>
        <c:axId val="32889088"/>
      </c:lineChart>
      <c:dateAx>
        <c:axId val="32887552"/>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32889088"/>
        <c:crosses val="autoZero"/>
        <c:auto val="0"/>
        <c:lblOffset val="100"/>
        <c:baseTimeUnit val="days"/>
        <c:majorUnit val="2"/>
        <c:majorTimeUnit val="months"/>
        <c:minorUnit val="82"/>
        <c:minorTimeUnit val="days"/>
      </c:dateAx>
      <c:valAx>
        <c:axId val="32889088"/>
        <c:scaling>
          <c:orientation val="minMax"/>
        </c:scaling>
        <c:delete val="0"/>
        <c:axPos val="l"/>
        <c:numFmt formatCode="0%" sourceLinked="0"/>
        <c:majorTickMark val="out"/>
        <c:minorTickMark val="none"/>
        <c:tickLblPos val="nextTo"/>
        <c:crossAx val="32887552"/>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layout/>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3.0809869999999999</c:v>
                </c:pt>
                <c:pt idx="1">
                  <c:v>-0.14093900000000001</c:v>
                </c:pt>
                <c:pt idx="2">
                  <c:v>5.4386369999999999</c:v>
                </c:pt>
                <c:pt idx="3">
                  <c:v>1.363694</c:v>
                </c:pt>
                <c:pt idx="4">
                  <c:v>5.4492159999999998</c:v>
                </c:pt>
                <c:pt idx="5">
                  <c:v>2.5557129999999999</c:v>
                </c:pt>
                <c:pt idx="6">
                  <c:v>1.254772</c:v>
                </c:pt>
                <c:pt idx="7">
                  <c:v>2.0672709999999999</c:v>
                </c:pt>
                <c:pt idx="8">
                  <c:v>2.6583860000000001</c:v>
                </c:pt>
                <c:pt idx="9">
                  <c:v>3.1793499999999999</c:v>
                </c:pt>
                <c:pt idx="10">
                  <c:v>2.810775</c:v>
                </c:pt>
                <c:pt idx="11">
                  <c:v>2.8255059999999999</c:v>
                </c:pt>
                <c:pt idx="12">
                  <c:v>1.955651</c:v>
                </c:pt>
                <c:pt idx="13">
                  <c:v>1.484985</c:v>
                </c:pt>
                <c:pt idx="14">
                  <c:v>4.2132820000000004</c:v>
                </c:pt>
                <c:pt idx="15">
                  <c:v>-0.31849300000000003</c:v>
                </c:pt>
                <c:pt idx="16">
                  <c:v>2.5387520000000001</c:v>
                </c:pt>
                <c:pt idx="17">
                  <c:v>0.724634</c:v>
                </c:pt>
                <c:pt idx="18">
                  <c:v>0.15987399999999999</c:v>
                </c:pt>
                <c:pt idx="19">
                  <c:v>0.64089700000000005</c:v>
                </c:pt>
                <c:pt idx="20">
                  <c:v>-1.82456</c:v>
                </c:pt>
                <c:pt idx="21">
                  <c:v>3.2582E-2</c:v>
                </c:pt>
                <c:pt idx="22">
                  <c:v>0.13345599999999999</c:v>
                </c:pt>
                <c:pt idx="23">
                  <c:v>1.7484249999999999</c:v>
                </c:pt>
                <c:pt idx="24">
                  <c:v>3.5618660000000002</c:v>
                </c:pt>
                <c:pt idx="25">
                  <c:v>2.7628750000000002</c:v>
                </c:pt>
                <c:pt idx="26">
                  <c:v>4.7574730000000001</c:v>
                </c:pt>
                <c:pt idx="27">
                  <c:v>4.3385179999999997</c:v>
                </c:pt>
              </c:numCache>
            </c:numRef>
          </c:val>
        </c:ser>
        <c:dLbls>
          <c:showLegendKey val="0"/>
          <c:showVal val="0"/>
          <c:showCatName val="0"/>
          <c:showSerName val="0"/>
          <c:showPercent val="0"/>
          <c:showBubbleSize val="0"/>
        </c:dLbls>
        <c:gapWidth val="150"/>
        <c:axId val="33202560"/>
        <c:axId val="33204096"/>
      </c:barChart>
      <c:catAx>
        <c:axId val="33202560"/>
        <c:scaling>
          <c:orientation val="minMax"/>
        </c:scaling>
        <c:delete val="0"/>
        <c:axPos val="b"/>
        <c:numFmt formatCode="###,###,##0.000" sourceLinked="1"/>
        <c:majorTickMark val="out"/>
        <c:minorTickMark val="none"/>
        <c:tickLblPos val="nextTo"/>
        <c:txPr>
          <a:bodyPr/>
          <a:lstStyle/>
          <a:p>
            <a:pPr>
              <a:defRPr sz="800" baseline="0"/>
            </a:pPr>
            <a:endParaRPr lang="zh-CN"/>
          </a:p>
        </c:txPr>
        <c:crossAx val="33204096"/>
        <c:crosses val="autoZero"/>
        <c:auto val="1"/>
        <c:lblAlgn val="ctr"/>
        <c:lblOffset val="100"/>
        <c:noMultiLvlLbl val="0"/>
      </c:catAx>
      <c:valAx>
        <c:axId val="33204096"/>
        <c:scaling>
          <c:orientation val="minMax"/>
        </c:scaling>
        <c:delete val="0"/>
        <c:axPos val="l"/>
        <c:majorGridlines/>
        <c:numFmt formatCode="#,##0.00_ " sourceLinked="0"/>
        <c:majorTickMark val="out"/>
        <c:minorTickMark val="none"/>
        <c:tickLblPos val="nextTo"/>
        <c:crossAx val="33202560"/>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40025</c:v>
                </c:pt>
                <c:pt idx="1">
                  <c:v>40056</c:v>
                </c:pt>
                <c:pt idx="2">
                  <c:v>40086</c:v>
                </c:pt>
                <c:pt idx="3">
                  <c:v>40117</c:v>
                </c:pt>
                <c:pt idx="4">
                  <c:v>40147</c:v>
                </c:pt>
                <c:pt idx="5">
                  <c:v>40178</c:v>
                </c:pt>
                <c:pt idx="6">
                  <c:v>40209</c:v>
                </c:pt>
                <c:pt idx="7">
                  <c:v>40237</c:v>
                </c:pt>
                <c:pt idx="8">
                  <c:v>40268</c:v>
                </c:pt>
                <c:pt idx="9">
                  <c:v>40298</c:v>
                </c:pt>
                <c:pt idx="10">
                  <c:v>40329</c:v>
                </c:pt>
                <c:pt idx="11">
                  <c:v>40359</c:v>
                </c:pt>
                <c:pt idx="12">
                  <c:v>40390</c:v>
                </c:pt>
                <c:pt idx="13">
                  <c:v>40421</c:v>
                </c:pt>
                <c:pt idx="14">
                  <c:v>40451</c:v>
                </c:pt>
                <c:pt idx="15">
                  <c:v>40482</c:v>
                </c:pt>
                <c:pt idx="16">
                  <c:v>40512</c:v>
                </c:pt>
                <c:pt idx="17">
                  <c:v>40543</c:v>
                </c:pt>
                <c:pt idx="18">
                  <c:v>40574</c:v>
                </c:pt>
                <c:pt idx="19">
                  <c:v>40602</c:v>
                </c:pt>
                <c:pt idx="20">
                  <c:v>40633</c:v>
                </c:pt>
                <c:pt idx="21">
                  <c:v>40663</c:v>
                </c:pt>
                <c:pt idx="22">
                  <c:v>40694</c:v>
                </c:pt>
                <c:pt idx="23">
                  <c:v>40724</c:v>
                </c:pt>
                <c:pt idx="24">
                  <c:v>40755</c:v>
                </c:pt>
                <c:pt idx="25">
                  <c:v>40786</c:v>
                </c:pt>
                <c:pt idx="26">
                  <c:v>40816</c:v>
                </c:pt>
                <c:pt idx="27">
                  <c:v>40847</c:v>
                </c:pt>
                <c:pt idx="28">
                  <c:v>40877</c:v>
                </c:pt>
                <c:pt idx="29">
                  <c:v>40908</c:v>
                </c:pt>
                <c:pt idx="30">
                  <c:v>40939</c:v>
                </c:pt>
                <c:pt idx="31">
                  <c:v>40968</c:v>
                </c:pt>
                <c:pt idx="32">
                  <c:v>40999</c:v>
                </c:pt>
                <c:pt idx="33">
                  <c:v>41029</c:v>
                </c:pt>
                <c:pt idx="34">
                  <c:v>41060</c:v>
                </c:pt>
                <c:pt idx="35">
                  <c:v>41090</c:v>
                </c:pt>
                <c:pt idx="36">
                  <c:v>41121</c:v>
                </c:pt>
                <c:pt idx="37">
                  <c:v>41152</c:v>
                </c:pt>
                <c:pt idx="38">
                  <c:v>41182</c:v>
                </c:pt>
                <c:pt idx="39">
                  <c:v>41213</c:v>
                </c:pt>
                <c:pt idx="40">
                  <c:v>41243</c:v>
                </c:pt>
                <c:pt idx="41">
                  <c:v>41274</c:v>
                </c:pt>
                <c:pt idx="42">
                  <c:v>41305</c:v>
                </c:pt>
                <c:pt idx="43">
                  <c:v>41333</c:v>
                </c:pt>
                <c:pt idx="44">
                  <c:v>41364</c:v>
                </c:pt>
                <c:pt idx="45">
                  <c:v>41394</c:v>
                </c:pt>
                <c:pt idx="46">
                  <c:v>41425</c:v>
                </c:pt>
                <c:pt idx="47">
                  <c:v>41455</c:v>
                </c:pt>
                <c:pt idx="48">
                  <c:v>41486</c:v>
                </c:pt>
                <c:pt idx="49">
                  <c:v>41517</c:v>
                </c:pt>
                <c:pt idx="50">
                  <c:v>41547</c:v>
                </c:pt>
                <c:pt idx="51">
                  <c:v>41578</c:v>
                </c:pt>
                <c:pt idx="52">
                  <c:v>41608</c:v>
                </c:pt>
                <c:pt idx="53">
                  <c:v>41639</c:v>
                </c:pt>
                <c:pt idx="54">
                  <c:v>41670</c:v>
                </c:pt>
                <c:pt idx="55">
                  <c:v>41698</c:v>
                </c:pt>
                <c:pt idx="56">
                  <c:v>41729</c:v>
                </c:pt>
                <c:pt idx="57">
                  <c:v>41759</c:v>
                </c:pt>
                <c:pt idx="58">
                  <c:v>41790</c:v>
                </c:pt>
              </c:numCache>
            </c:numRef>
          </c:cat>
          <c:val>
            <c:numRef>
              <c:f>[0]!budgetdata</c:f>
              <c:numCache>
                <c:formatCode>###,###,###,###,##0.00</c:formatCode>
                <c:ptCount val="59"/>
                <c:pt idx="0">
                  <c:v>90.34</c:v>
                </c:pt>
                <c:pt idx="1">
                  <c:v>132.19</c:v>
                </c:pt>
                <c:pt idx="2">
                  <c:v>146.28</c:v>
                </c:pt>
                <c:pt idx="3">
                  <c:v>109.01</c:v>
                </c:pt>
                <c:pt idx="4">
                  <c:v>144.84</c:v>
                </c:pt>
                <c:pt idx="5">
                  <c:v>0</c:v>
                </c:pt>
                <c:pt idx="6">
                  <c:v>51.8</c:v>
                </c:pt>
                <c:pt idx="7">
                  <c:v>60.69</c:v>
                </c:pt>
                <c:pt idx="8">
                  <c:v>60.4</c:v>
                </c:pt>
                <c:pt idx="9">
                  <c:v>74.38</c:v>
                </c:pt>
                <c:pt idx="10">
                  <c:v>89.48</c:v>
                </c:pt>
                <c:pt idx="11">
                  <c:v>203.7</c:v>
                </c:pt>
                <c:pt idx="12">
                  <c:v>132.30000000000001</c:v>
                </c:pt>
                <c:pt idx="13">
                  <c:v>161.24</c:v>
                </c:pt>
                <c:pt idx="14">
                  <c:v>282.32</c:v>
                </c:pt>
                <c:pt idx="15">
                  <c:v>240.19</c:v>
                </c:pt>
                <c:pt idx="16">
                  <c:v>375.74</c:v>
                </c:pt>
                <c:pt idx="17">
                  <c:v>0</c:v>
                </c:pt>
                <c:pt idx="18">
                  <c:v>78.430000000000007</c:v>
                </c:pt>
                <c:pt idx="19">
                  <c:v>0</c:v>
                </c:pt>
                <c:pt idx="20">
                  <c:v>115.97</c:v>
                </c:pt>
                <c:pt idx="21">
                  <c:v>109.21</c:v>
                </c:pt>
                <c:pt idx="22">
                  <c:v>148.41999999999999</c:v>
                </c:pt>
                <c:pt idx="23">
                  <c:v>246.71</c:v>
                </c:pt>
                <c:pt idx="24">
                  <c:v>123.36</c:v>
                </c:pt>
                <c:pt idx="25">
                  <c:v>203.03</c:v>
                </c:pt>
                <c:pt idx="26">
                  <c:v>281.02</c:v>
                </c:pt>
                <c:pt idx="27">
                  <c:v>234.1</c:v>
                </c:pt>
                <c:pt idx="28">
                  <c:v>342.22</c:v>
                </c:pt>
                <c:pt idx="29">
                  <c:v>0</c:v>
                </c:pt>
                <c:pt idx="30">
                  <c:v>84.89</c:v>
                </c:pt>
                <c:pt idx="31">
                  <c:v>118.23</c:v>
                </c:pt>
                <c:pt idx="32">
                  <c:v>176.17</c:v>
                </c:pt>
                <c:pt idx="33">
                  <c:v>110.73</c:v>
                </c:pt>
                <c:pt idx="34">
                  <c:v>167.72</c:v>
                </c:pt>
                <c:pt idx="35">
                  <c:v>269.8</c:v>
                </c:pt>
                <c:pt idx="36">
                  <c:v>177.1</c:v>
                </c:pt>
                <c:pt idx="37">
                  <c:v>213.6</c:v>
                </c:pt>
                <c:pt idx="38">
                  <c:v>280.7</c:v>
                </c:pt>
                <c:pt idx="39">
                  <c:v>234.3</c:v>
                </c:pt>
                <c:pt idx="40">
                  <c:v>325.89999999999998</c:v>
                </c:pt>
                <c:pt idx="41">
                  <c:v>0</c:v>
                </c:pt>
                <c:pt idx="42">
                  <c:v>170.34</c:v>
                </c:pt>
                <c:pt idx="43">
                  <c:v>119.44</c:v>
                </c:pt>
                <c:pt idx="44">
                  <c:v>195.81</c:v>
                </c:pt>
                <c:pt idx="45">
                  <c:v>144.79</c:v>
                </c:pt>
                <c:pt idx="46">
                  <c:v>191.08</c:v>
                </c:pt>
                <c:pt idx="47">
                  <c:v>237.16</c:v>
                </c:pt>
                <c:pt idx="48">
                  <c:v>169.71</c:v>
                </c:pt>
                <c:pt idx="49">
                  <c:v>208.88</c:v>
                </c:pt>
                <c:pt idx="50">
                  <c:v>300.39</c:v>
                </c:pt>
                <c:pt idx="51">
                  <c:v>327.62</c:v>
                </c:pt>
                <c:pt idx="52">
                  <c:v>398.89</c:v>
                </c:pt>
                <c:pt idx="53">
                  <c:v>918.89</c:v>
                </c:pt>
                <c:pt idx="54">
                  <c:v>164.53</c:v>
                </c:pt>
                <c:pt idx="55">
                  <c:v>90.43</c:v>
                </c:pt>
                <c:pt idx="56">
                  <c:v>212.55</c:v>
                </c:pt>
                <c:pt idx="57">
                  <c:v>135.41999999999999</c:v>
                </c:pt>
                <c:pt idx="58">
                  <c:v>263.60000000000002</c:v>
                </c:pt>
              </c:numCache>
            </c:numRef>
          </c:val>
          <c:smooth val="0"/>
        </c:ser>
        <c:dLbls>
          <c:showLegendKey val="0"/>
          <c:showVal val="0"/>
          <c:showCatName val="0"/>
          <c:showSerName val="0"/>
          <c:showPercent val="0"/>
          <c:showBubbleSize val="0"/>
        </c:dLbls>
        <c:marker val="1"/>
        <c:smooth val="0"/>
        <c:axId val="34584448"/>
        <c:axId val="34585984"/>
      </c:lineChart>
      <c:dateAx>
        <c:axId val="3458444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34585984"/>
        <c:crosses val="autoZero"/>
        <c:auto val="0"/>
        <c:lblOffset val="100"/>
        <c:baseTimeUnit val="days"/>
        <c:majorUnit val="2"/>
        <c:majorTimeUnit val="months"/>
        <c:minorUnit val="82"/>
        <c:minorTimeUnit val="days"/>
      </c:dateAx>
      <c:valAx>
        <c:axId val="34585984"/>
        <c:scaling>
          <c:orientation val="minMax"/>
        </c:scaling>
        <c:delete val="0"/>
        <c:axPos val="l"/>
        <c:numFmt formatCode="#,##0_);\(#,##0\)" sourceLinked="0"/>
        <c:majorTickMark val="out"/>
        <c:minorTickMark val="none"/>
        <c:tickLblPos val="nextTo"/>
        <c:crossAx val="34584448"/>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58</xdr:row>
      <xdr:rowOff>9525</xdr:rowOff>
    </xdr:to>
    <xdr:sp macro="" textlink="">
      <xdr:nvSpPr>
        <xdr:cNvPr id="5" name="TextBox 4"/>
        <xdr:cNvSpPr txBox="1">
          <a:spLocks noChangeArrowheads="1"/>
        </xdr:cNvSpPr>
      </xdr:nvSpPr>
      <xdr:spPr bwMode="auto">
        <a:xfrm>
          <a:off x="11206" y="2240056"/>
          <a:ext cx="6576483" cy="8408894"/>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100" b="1"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u="none" strike="noStrike" baseline="0">
              <a:solidFill>
                <a:schemeClr val="tx1"/>
              </a:solidFill>
              <a:latin typeface="+mn-ea"/>
              <a:ea typeface="+mn-ea"/>
              <a:cs typeface="+mn-cs"/>
            </a:rPr>
            <a:t>　　</a:t>
          </a:r>
          <a:r>
            <a:rPr lang="zh-CN" altLang="en-US" sz="1000" b="0" i="0" baseline="0">
              <a:solidFill>
                <a:schemeClr val="tx1"/>
              </a:solidFill>
              <a:effectLst/>
              <a:latin typeface="+mn-lt"/>
              <a:ea typeface="+mn-ea"/>
              <a:cs typeface="+mn-cs"/>
            </a:rPr>
            <a:t>上周（</a:t>
          </a:r>
          <a:r>
            <a:rPr lang="en-US" altLang="zh-CN" sz="1000" b="0" i="0" baseline="0">
              <a:solidFill>
                <a:schemeClr val="tx1"/>
              </a:solidFill>
              <a:effectLst/>
              <a:latin typeface="+mn-lt"/>
              <a:ea typeface="+mn-ea"/>
              <a:cs typeface="+mn-cs"/>
            </a:rPr>
            <a:t>8</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11</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8</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17</a:t>
          </a:r>
          <a:r>
            <a:rPr lang="zh-CN" altLang="en-US" sz="1000" b="0" i="0" baseline="0">
              <a:solidFill>
                <a:schemeClr val="tx1"/>
              </a:solidFill>
              <a:effectLst/>
              <a:latin typeface="+mn-lt"/>
              <a:ea typeface="+mn-ea"/>
              <a:cs typeface="+mn-cs"/>
            </a:rPr>
            <a:t>日）环保板块（中信环保指数）上涨</a:t>
          </a:r>
          <a:r>
            <a:rPr lang="en-US" altLang="zh-CN" sz="1000" b="0" i="0" baseline="0">
              <a:solidFill>
                <a:schemeClr val="tx1"/>
              </a:solidFill>
              <a:effectLst/>
              <a:latin typeface="+mn-lt"/>
              <a:ea typeface="+mn-ea"/>
              <a:cs typeface="+mn-cs"/>
            </a:rPr>
            <a:t>3.27%</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上涨</a:t>
          </a:r>
          <a:r>
            <a:rPr lang="en-US" altLang="zh-CN" sz="1000" b="0" i="0" baseline="0">
              <a:solidFill>
                <a:schemeClr val="tx1"/>
              </a:solidFill>
              <a:effectLst/>
              <a:latin typeface="+mn-lt"/>
              <a:ea typeface="+mn-ea"/>
              <a:cs typeface="+mn-cs"/>
            </a:rPr>
            <a:t>1.27%</a:t>
          </a:r>
          <a:r>
            <a:rPr lang="zh-CN" altLang="en-US" sz="1000" b="0" i="0" baseline="0">
              <a:solidFill>
                <a:schemeClr val="tx1"/>
              </a:solidFill>
              <a:effectLst/>
              <a:latin typeface="+mn-lt"/>
              <a:ea typeface="+mn-ea"/>
              <a:cs typeface="+mn-cs"/>
            </a:rPr>
            <a:t>，中信环保指数跑赢沪深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2.00</a:t>
          </a:r>
          <a:r>
            <a:rPr lang="zh-CN" altLang="en-US" sz="1000" b="0" i="0" baseline="0">
              <a:solidFill>
                <a:schemeClr val="tx1"/>
              </a:solidFill>
              <a:effectLst/>
              <a:latin typeface="+mn-lt"/>
              <a:ea typeface="+mn-ea"/>
              <a:cs typeface="+mn-cs"/>
            </a:rPr>
            <a:t>个百分点。分板块来看，环保工程及服务（申万）上涨</a:t>
          </a:r>
          <a:r>
            <a:rPr lang="en-US" altLang="zh-CN" sz="1000" b="0" i="0" baseline="0">
              <a:solidFill>
                <a:schemeClr val="tx1"/>
              </a:solidFill>
              <a:effectLst/>
              <a:latin typeface="+mn-lt"/>
              <a:ea typeface="+mn-ea"/>
              <a:cs typeface="+mn-cs"/>
            </a:rPr>
            <a:t>3.14%</a:t>
          </a:r>
          <a:r>
            <a:rPr lang="zh-CN" altLang="en-US" sz="1000" b="0" i="0" baseline="0">
              <a:solidFill>
                <a:schemeClr val="tx1"/>
              </a:solidFill>
              <a:effectLst/>
              <a:latin typeface="+mn-lt"/>
              <a:ea typeface="+mn-ea"/>
              <a:cs typeface="+mn-cs"/>
            </a:rPr>
            <a:t>，环保设备（申万）上升</a:t>
          </a:r>
          <a:r>
            <a:rPr lang="en-US" altLang="zh-CN" sz="1000" b="0" i="0" baseline="0">
              <a:solidFill>
                <a:schemeClr val="tx1"/>
              </a:solidFill>
              <a:effectLst/>
              <a:latin typeface="+mn-lt"/>
              <a:ea typeface="+mn-ea"/>
              <a:cs typeface="+mn-cs"/>
            </a:rPr>
            <a:t>5.71%</a:t>
          </a:r>
          <a:r>
            <a:rPr lang="zh-CN" altLang="en-US" sz="1000" b="0" i="0" baseline="0">
              <a:solidFill>
                <a:schemeClr val="tx1"/>
              </a:solidFill>
              <a:effectLst/>
              <a:latin typeface="+mn-lt"/>
              <a:ea typeface="+mn-ea"/>
              <a:cs typeface="+mn-cs"/>
            </a:rPr>
            <a:t>，水务（申万）上涨</a:t>
          </a:r>
          <a:r>
            <a:rPr lang="en-US" altLang="zh-CN" sz="1000" b="0" i="0" baseline="0">
              <a:solidFill>
                <a:schemeClr val="tx1"/>
              </a:solidFill>
              <a:effectLst/>
              <a:latin typeface="+mn-lt"/>
              <a:ea typeface="+mn-ea"/>
              <a:cs typeface="+mn-cs"/>
            </a:rPr>
            <a:t>3.48%</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环保部发布上半年核查报告称，部分省市污染源自动监控数据传输有效率较低，不能有效监控企业排污行为。环保部表示，下一步将严厉打击污染源自动监控数据造假。数据显示，今年我国国家重点监控企业达到</a:t>
          </a:r>
          <a:r>
            <a:rPr lang="en-US" altLang="zh-CN" sz="1000" b="0" i="0" baseline="0">
              <a:solidFill>
                <a:schemeClr val="tx1"/>
              </a:solidFill>
              <a:effectLst/>
              <a:latin typeface="+mn-ea"/>
              <a:ea typeface="+mn-ea"/>
              <a:cs typeface="+mn-cs"/>
            </a:rPr>
            <a:t>14410</a:t>
          </a:r>
          <a:r>
            <a:rPr lang="zh-CN" altLang="en-US" sz="1000" b="0" i="0" baseline="0">
              <a:solidFill>
                <a:schemeClr val="tx1"/>
              </a:solidFill>
              <a:effectLst/>
              <a:latin typeface="+mn-ea"/>
              <a:ea typeface="+mn-ea"/>
              <a:cs typeface="+mn-cs"/>
            </a:rPr>
            <a:t>家，上半年环保部对这些国控污染源在线自动监控数据传输效率进行的核查显示，新疆、湖南、云南等省污染监控数据传输有效率未过</a:t>
          </a:r>
          <a:r>
            <a:rPr lang="en-US" altLang="zh-CN" sz="1000" b="0" i="0" baseline="0">
              <a:solidFill>
                <a:schemeClr val="tx1"/>
              </a:solidFill>
              <a:effectLst/>
              <a:latin typeface="+mn-ea"/>
              <a:ea typeface="+mn-ea"/>
              <a:cs typeface="+mn-cs"/>
            </a:rPr>
            <a:t>50%</a:t>
          </a:r>
          <a:r>
            <a:rPr lang="zh-CN" altLang="en-US" sz="1000" b="0" i="0" baseline="0">
              <a:solidFill>
                <a:schemeClr val="tx1"/>
              </a:solidFill>
              <a:effectLst/>
              <a:latin typeface="+mn-ea"/>
              <a:ea typeface="+mn-ea"/>
              <a:cs typeface="+mn-cs"/>
            </a:rPr>
            <a:t>。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）巴安水务发布</a:t>
          </a:r>
          <a:r>
            <a:rPr lang="en-US" altLang="zh-CN" sz="1000" b="0" i="0" baseline="0">
              <a:solidFill>
                <a:schemeClr val="tx1"/>
              </a:solidFill>
              <a:effectLst/>
              <a:latin typeface="+mn-lt"/>
              <a:ea typeface="+mn-ea"/>
              <a:cs typeface="+mn-cs"/>
            </a:rPr>
            <a:t>2014</a:t>
          </a:r>
          <a:r>
            <a:rPr lang="zh-CN" altLang="en-US" sz="1000" b="0" i="0" baseline="0">
              <a:solidFill>
                <a:schemeClr val="tx1"/>
              </a:solidFill>
              <a:effectLst/>
              <a:latin typeface="+mn-lt"/>
              <a:ea typeface="+mn-ea"/>
              <a:cs typeface="+mn-cs"/>
            </a:rPr>
            <a:t>年半年报：公司实现营业收入</a:t>
          </a:r>
          <a:r>
            <a:rPr lang="en-US" altLang="zh-CN" sz="1000" b="0" i="0" baseline="0">
              <a:solidFill>
                <a:schemeClr val="tx1"/>
              </a:solidFill>
              <a:effectLst/>
              <a:latin typeface="+mn-lt"/>
              <a:ea typeface="+mn-ea"/>
              <a:cs typeface="+mn-cs"/>
            </a:rPr>
            <a:t>18,412.95</a:t>
          </a:r>
          <a:r>
            <a:rPr lang="zh-CN" altLang="en-US" sz="1000" b="0" i="0" baseline="0">
              <a:solidFill>
                <a:schemeClr val="tx1"/>
              </a:solidFill>
              <a:effectLst/>
              <a:latin typeface="+mn-lt"/>
              <a:ea typeface="+mn-ea"/>
              <a:cs typeface="+mn-cs"/>
            </a:rPr>
            <a:t>万元，比上年同期增长</a:t>
          </a:r>
          <a:r>
            <a:rPr lang="en-US" altLang="zh-CN" sz="1000" b="0" i="0" baseline="0">
              <a:solidFill>
                <a:schemeClr val="tx1"/>
              </a:solidFill>
              <a:effectLst/>
              <a:latin typeface="+mn-lt"/>
              <a:ea typeface="+mn-ea"/>
              <a:cs typeface="+mn-cs"/>
            </a:rPr>
            <a:t>-3.53%</a:t>
          </a:r>
          <a:r>
            <a:rPr lang="zh-CN" altLang="en-US" sz="1000" b="0" i="0" baseline="0">
              <a:solidFill>
                <a:schemeClr val="tx1"/>
              </a:solidFill>
              <a:effectLst/>
              <a:latin typeface="+mn-lt"/>
              <a:ea typeface="+mn-ea"/>
              <a:cs typeface="+mn-cs"/>
            </a:rPr>
            <a:t>；实现利润总额</a:t>
          </a:r>
          <a:r>
            <a:rPr lang="en-US" altLang="zh-CN" sz="1000" b="0" i="0" baseline="0">
              <a:solidFill>
                <a:schemeClr val="tx1"/>
              </a:solidFill>
              <a:effectLst/>
              <a:latin typeface="+mn-lt"/>
              <a:ea typeface="+mn-ea"/>
              <a:cs typeface="+mn-cs"/>
            </a:rPr>
            <a:t>2,691.60</a:t>
          </a:r>
          <a:r>
            <a:rPr lang="zh-CN" altLang="en-US" sz="1000" b="0" i="0" baseline="0">
              <a:solidFill>
                <a:schemeClr val="tx1"/>
              </a:solidFill>
              <a:effectLst/>
              <a:latin typeface="+mn-lt"/>
              <a:ea typeface="+mn-ea"/>
              <a:cs typeface="+mn-cs"/>
            </a:rPr>
            <a:t>万元，比上年同期增长</a:t>
          </a:r>
          <a:r>
            <a:rPr lang="en-US" altLang="zh-CN" sz="1000" b="0" i="0" baseline="0">
              <a:solidFill>
                <a:schemeClr val="tx1"/>
              </a:solidFill>
              <a:effectLst/>
              <a:latin typeface="+mn-lt"/>
              <a:ea typeface="+mn-ea"/>
              <a:cs typeface="+mn-cs"/>
            </a:rPr>
            <a:t>16.67%</a:t>
          </a:r>
          <a:r>
            <a:rPr lang="zh-CN" altLang="en-US" sz="1000" b="0" i="0" baseline="0">
              <a:solidFill>
                <a:schemeClr val="tx1"/>
              </a:solidFill>
              <a:effectLst/>
              <a:latin typeface="+mn-lt"/>
              <a:ea typeface="+mn-ea"/>
              <a:cs typeface="+mn-cs"/>
            </a:rPr>
            <a:t>；实现归属于上市公司股东的净利润</a:t>
          </a:r>
          <a:r>
            <a:rPr lang="en-US" altLang="zh-CN" sz="1000" b="0" i="0" baseline="0">
              <a:solidFill>
                <a:schemeClr val="tx1"/>
              </a:solidFill>
              <a:effectLst/>
              <a:latin typeface="+mn-lt"/>
              <a:ea typeface="+mn-ea"/>
              <a:cs typeface="+mn-cs"/>
            </a:rPr>
            <a:t>2,241.83</a:t>
          </a:r>
          <a:r>
            <a:rPr lang="zh-CN" altLang="en-US" sz="1000" b="0" i="0" baseline="0">
              <a:solidFill>
                <a:schemeClr val="tx1"/>
              </a:solidFill>
              <a:effectLst/>
              <a:latin typeface="+mn-lt"/>
              <a:ea typeface="+mn-ea"/>
              <a:cs typeface="+mn-cs"/>
            </a:rPr>
            <a:t>万元，比上年同期增长</a:t>
          </a:r>
          <a:r>
            <a:rPr lang="en-US" altLang="zh-CN" sz="1000" b="0" i="0" baseline="0">
              <a:solidFill>
                <a:schemeClr val="tx1"/>
              </a:solidFill>
              <a:effectLst/>
              <a:latin typeface="+mn-lt"/>
              <a:ea typeface="+mn-ea"/>
              <a:cs typeface="+mn-cs"/>
            </a:rPr>
            <a:t>17.90%</a:t>
          </a:r>
          <a:r>
            <a:rPr lang="zh-CN" altLang="en-US" sz="1000" b="0" i="0" baseline="0">
              <a:solidFill>
                <a:schemeClr val="tx1"/>
              </a:solidFill>
              <a:effectLst/>
              <a:latin typeface="+mn-lt"/>
              <a:ea typeface="+mn-ea"/>
              <a:cs typeface="+mn-cs"/>
            </a:rPr>
            <a:t>。，公司实现营业收入</a:t>
          </a:r>
          <a:r>
            <a:rPr lang="en-US" altLang="zh-CN" sz="1000" b="0" i="0" baseline="0">
              <a:solidFill>
                <a:schemeClr val="tx1"/>
              </a:solidFill>
              <a:effectLst/>
              <a:latin typeface="+mn-lt"/>
              <a:ea typeface="+mn-ea"/>
              <a:cs typeface="+mn-cs"/>
            </a:rPr>
            <a:t>18,412.95</a:t>
          </a:r>
          <a:r>
            <a:rPr lang="zh-CN" altLang="en-US" sz="1000" b="0" i="0" baseline="0">
              <a:solidFill>
                <a:schemeClr val="tx1"/>
              </a:solidFill>
              <a:effectLst/>
              <a:latin typeface="+mn-lt"/>
              <a:ea typeface="+mn-ea"/>
              <a:cs typeface="+mn-cs"/>
            </a:rPr>
            <a:t>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a:t>
          </a:r>
          <a:r>
            <a:rPr lang="en-US" altLang="zh-CN" sz="1000" b="0" i="0" baseline="0">
              <a:solidFill>
                <a:schemeClr val="tx1"/>
              </a:solidFill>
              <a:effectLst/>
              <a:latin typeface="+mn-lt"/>
              <a:ea typeface="+mn-ea"/>
              <a:cs typeface="+mn-cs"/>
            </a:rPr>
            <a:t>2X350MW</a:t>
          </a:r>
          <a:r>
            <a:rPr lang="zh-CN" altLang="en-US" sz="1000" b="0" i="0" baseline="0">
              <a:solidFill>
                <a:schemeClr val="tx1"/>
              </a:solidFill>
              <a:effectLst/>
              <a:latin typeface="+mn-lt"/>
              <a:ea typeface="+mn-ea"/>
              <a:cs typeface="+mn-cs"/>
            </a:rPr>
            <a:t>级燃机扩建工程天然气调压站项目、华能太原东山</a:t>
          </a:r>
          <a:r>
            <a:rPr lang="en-US" altLang="zh-CN" sz="1000" b="0" i="0" baseline="0">
              <a:solidFill>
                <a:schemeClr val="tx1"/>
              </a:solidFill>
              <a:effectLst/>
              <a:latin typeface="+mn-lt"/>
              <a:ea typeface="+mn-ea"/>
              <a:cs typeface="+mn-cs"/>
            </a:rPr>
            <a:t>2X9F</a:t>
          </a:r>
          <a:r>
            <a:rPr lang="zh-CN" altLang="en-US" sz="1000" b="0" i="0" baseline="0">
              <a:solidFill>
                <a:schemeClr val="tx1"/>
              </a:solidFill>
              <a:effectLst/>
              <a:latin typeface="+mn-lt"/>
              <a:ea typeface="+mn-ea"/>
              <a:cs typeface="+mn-cs"/>
            </a:rPr>
            <a:t>级燃气热电联产天然气调压站项目。公司在手订单超</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亿元，区域战略及业务板块战略取得很大进展。</a:t>
          </a:r>
          <a:endParaRPr lang="en-US" altLang="zh-CN" sz="1000" b="0" i="0" baseline="0">
            <a:solidFill>
              <a:schemeClr val="tx1"/>
            </a:solidFill>
            <a:effectLst/>
            <a:latin typeface="+mn-lt"/>
            <a:ea typeface="+mn-ea"/>
            <a:cs typeface="+mn-cs"/>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）菲达环保公布非公开发行股票预案和关于部分募集资金收购资产公告：菲达环保拟非公开发行</a:t>
          </a:r>
          <a:r>
            <a:rPr lang="en-US" altLang="zh-CN" sz="1000" b="0" i="0" baseline="0">
              <a:solidFill>
                <a:schemeClr val="tx1"/>
              </a:solidFill>
              <a:effectLst/>
              <a:latin typeface="+mn-lt"/>
              <a:ea typeface="+mn-ea"/>
              <a:cs typeface="+mn-cs"/>
            </a:rPr>
            <a:t>140,515,222</a:t>
          </a:r>
          <a:r>
            <a:rPr lang="zh-CN" altLang="en-US" sz="1000" b="0" i="0" baseline="0">
              <a:solidFill>
                <a:schemeClr val="tx1"/>
              </a:solidFill>
              <a:effectLst/>
              <a:latin typeface="+mn-lt"/>
              <a:ea typeface="+mn-ea"/>
              <a:cs typeface="+mn-cs"/>
            </a:rPr>
            <a:t>股、面值为</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元的人民币普通股，全部由巨化集团公司以现金认购，购买衢州市清泰环境工程有限公司和浙江衢州巨泰建材有限公司</a:t>
          </a:r>
          <a:r>
            <a:rPr lang="en-US" altLang="zh-CN" sz="1000" b="0" i="0" baseline="0">
              <a:solidFill>
                <a:schemeClr val="tx1"/>
              </a:solidFill>
              <a:effectLst/>
              <a:latin typeface="+mn-lt"/>
              <a:ea typeface="+mn-ea"/>
              <a:cs typeface="+mn-cs"/>
            </a:rPr>
            <a:t>100</a:t>
          </a:r>
          <a:r>
            <a:rPr lang="zh-CN" altLang="en-US" sz="1000" b="0" i="0" baseline="0">
              <a:solidFill>
                <a:schemeClr val="tx1"/>
              </a:solidFill>
              <a:effectLst/>
              <a:latin typeface="+mn-lt"/>
              <a:ea typeface="+mn-ea"/>
              <a:cs typeface="+mn-cs"/>
            </a:rPr>
            <a:t>％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 </a:t>
          </a:r>
          <a:endParaRPr lang="en-US" altLang="zh-CN" sz="1000" b="0" i="0" baseline="0">
            <a:solidFill>
              <a:schemeClr val="tx1"/>
            </a:solidFill>
            <a:effectLst/>
            <a:latin typeface="+mn-lt"/>
            <a:ea typeface="+mn-ea"/>
            <a:cs typeface="+mn-cs"/>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3</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国中水务</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年上半年，公司实现营业收入</a:t>
          </a:r>
          <a:r>
            <a:rPr lang="en-US" altLang="zh-CN" sz="1000" b="0" i="0" u="none" strike="noStrike">
              <a:effectLst/>
              <a:latin typeface="+mn-lt"/>
              <a:ea typeface="+mn-ea"/>
              <a:cs typeface="+mn-cs"/>
            </a:rPr>
            <a:t>26,486.48</a:t>
          </a:r>
          <a:r>
            <a:rPr lang="zh-CN" altLang="en-US" sz="1000" b="0" i="0" u="none" strike="noStrike">
              <a:effectLst/>
              <a:latin typeface="+mn-lt"/>
              <a:ea typeface="+mn-ea"/>
              <a:cs typeface="+mn-cs"/>
            </a:rPr>
            <a:t>万元，比去年同期增长</a:t>
          </a:r>
          <a:r>
            <a:rPr lang="en-US" altLang="zh-CN" sz="1000" b="0" i="0" u="none" strike="noStrike">
              <a:effectLst/>
              <a:latin typeface="+mn-lt"/>
              <a:ea typeface="+mn-ea"/>
              <a:cs typeface="+mn-cs"/>
            </a:rPr>
            <a:t>59.03%</a:t>
          </a:r>
          <a:r>
            <a:rPr lang="zh-CN" altLang="en-US" sz="1000" b="0" i="0" u="none" strike="noStrike">
              <a:effectLst/>
              <a:latin typeface="+mn-lt"/>
              <a:ea typeface="+mn-ea"/>
              <a:cs typeface="+mn-cs"/>
            </a:rPr>
            <a:t>；实现归属于上市公司股东的净利润</a:t>
          </a:r>
          <a:r>
            <a:rPr lang="en-US" altLang="zh-CN" sz="1000" b="0" i="0" u="none" strike="noStrike">
              <a:effectLst/>
              <a:latin typeface="+mn-lt"/>
              <a:ea typeface="+mn-ea"/>
              <a:cs typeface="+mn-cs"/>
            </a:rPr>
            <a:t>5,140.70</a:t>
          </a:r>
          <a:r>
            <a:rPr lang="zh-CN" altLang="en-US" sz="1000" b="0" i="0" u="none" strike="noStrike">
              <a:effectLst/>
              <a:latin typeface="+mn-lt"/>
              <a:ea typeface="+mn-ea"/>
              <a:cs typeface="+mn-cs"/>
            </a:rPr>
            <a:t>万元，比去年同期增长</a:t>
          </a:r>
          <a:r>
            <a:rPr lang="en-US" altLang="zh-CN" sz="1000" b="0" i="0" u="none" strike="noStrike">
              <a:effectLst/>
              <a:latin typeface="+mn-lt"/>
              <a:ea typeface="+mn-ea"/>
              <a:cs typeface="+mn-cs"/>
            </a:rPr>
            <a:t>79.16%</a:t>
          </a:r>
          <a:r>
            <a:rPr lang="zh-CN" altLang="en-US" sz="1000" b="0" i="0" u="none" strike="noStrike">
              <a:effectLst/>
              <a:latin typeface="+mn-lt"/>
              <a:ea typeface="+mn-ea"/>
              <a:cs typeface="+mn-cs"/>
            </a:rPr>
            <a:t>。截至报告期末，公司总资产达到</a:t>
          </a:r>
          <a:r>
            <a:rPr lang="en-US" altLang="zh-CN" sz="1000" b="0" i="0" u="none" strike="noStrike">
              <a:effectLst/>
              <a:latin typeface="+mn-lt"/>
              <a:ea typeface="+mn-ea"/>
              <a:cs typeface="+mn-cs"/>
            </a:rPr>
            <a:t>372,351.43</a:t>
          </a:r>
          <a:r>
            <a:rPr lang="zh-CN" altLang="en-US" sz="1000" b="0" i="0" u="none" strike="noStrike">
              <a:effectLst/>
              <a:latin typeface="+mn-lt"/>
              <a:ea typeface="+mn-ea"/>
              <a:cs typeface="+mn-cs"/>
            </a:rPr>
            <a:t>万元，较</a:t>
          </a:r>
          <a:r>
            <a:rPr lang="en-US" altLang="zh-CN" sz="1000" b="0" i="0" u="none" strike="noStrike">
              <a:effectLst/>
              <a:latin typeface="+mn-lt"/>
              <a:ea typeface="+mn-ea"/>
              <a:cs typeface="+mn-cs"/>
            </a:rPr>
            <a:t>2013</a:t>
          </a:r>
          <a:r>
            <a:rPr lang="zh-CN" altLang="en-US" sz="1000" b="0" i="0" u="none" strike="noStrike">
              <a:effectLst/>
              <a:latin typeface="+mn-lt"/>
              <a:ea typeface="+mn-ea"/>
              <a:cs typeface="+mn-cs"/>
            </a:rPr>
            <a:t>年末增长</a:t>
          </a:r>
          <a:r>
            <a:rPr lang="en-US" altLang="zh-CN" sz="1000" b="0" i="0" u="none" strike="noStrike">
              <a:effectLst/>
              <a:latin typeface="+mn-lt"/>
              <a:ea typeface="+mn-ea"/>
              <a:cs typeface="+mn-cs"/>
            </a:rPr>
            <a:t>4.83%</a:t>
          </a:r>
          <a:r>
            <a:rPr lang="zh-CN" altLang="en-US" sz="1000" b="0" i="0" u="none" strike="noStrike">
              <a:effectLst/>
              <a:latin typeface="+mn-lt"/>
              <a:ea typeface="+mn-ea"/>
              <a:cs typeface="+mn-cs"/>
            </a:rPr>
            <a:t>。营业收入变动原因说明：（</a:t>
          </a:r>
          <a:r>
            <a:rPr lang="en-US" altLang="zh-CN" sz="1000" b="0" i="0" u="none" strike="noStrike">
              <a:effectLst/>
              <a:latin typeface="+mn-lt"/>
              <a:ea typeface="+mn-ea"/>
              <a:cs typeface="+mn-cs"/>
            </a:rPr>
            <a:t>1</a:t>
          </a:r>
          <a:r>
            <a:rPr lang="zh-CN" altLang="en-US" sz="1000" b="0" i="0" u="none" strike="noStrike">
              <a:effectLst/>
              <a:latin typeface="+mn-lt"/>
              <a:ea typeface="+mn-ea"/>
              <a:cs typeface="+mn-cs"/>
            </a:rPr>
            <a:t>）合并范围发生变化，一方面公司于</a:t>
          </a:r>
          <a:r>
            <a:rPr lang="en-US" altLang="zh-CN" sz="1000" b="0" i="0" u="none" strike="noStrike">
              <a:effectLst/>
              <a:latin typeface="+mn-lt"/>
              <a:ea typeface="+mn-ea"/>
              <a:cs typeface="+mn-cs"/>
            </a:rPr>
            <a:t>2013</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7</a:t>
          </a:r>
          <a:r>
            <a:rPr lang="zh-CN" altLang="en-US" sz="1000" b="0" i="0" u="none" strike="noStrike">
              <a:effectLst/>
              <a:latin typeface="+mn-lt"/>
              <a:ea typeface="+mn-ea"/>
              <a:cs typeface="+mn-cs"/>
            </a:rPr>
            <a:t>月底完成对天地人</a:t>
          </a:r>
          <a:r>
            <a:rPr lang="en-US" altLang="zh-CN" sz="1000" b="0" i="0" u="none" strike="noStrike">
              <a:effectLst/>
              <a:latin typeface="+mn-lt"/>
              <a:ea typeface="+mn-ea"/>
              <a:cs typeface="+mn-cs"/>
            </a:rPr>
            <a:t>100%</a:t>
          </a:r>
          <a:r>
            <a:rPr lang="zh-CN" altLang="en-US" sz="1000" b="0" i="0" u="none" strike="noStrike">
              <a:effectLst/>
              <a:latin typeface="+mn-lt"/>
              <a:ea typeface="+mn-ea"/>
              <a:cs typeface="+mn-cs"/>
            </a:rPr>
            <a:t>股权收购，自</a:t>
          </a:r>
          <a:r>
            <a:rPr lang="en-US" altLang="zh-CN" sz="1000" b="0" i="0" u="none" strike="noStrike">
              <a:effectLst/>
              <a:latin typeface="+mn-lt"/>
              <a:ea typeface="+mn-ea"/>
              <a:cs typeface="+mn-cs"/>
            </a:rPr>
            <a:t>2013</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8</a:t>
          </a:r>
          <a:r>
            <a:rPr lang="zh-CN" altLang="en-US" sz="1000" b="0" i="0" u="none" strike="noStrike">
              <a:effectLst/>
              <a:latin typeface="+mn-lt"/>
              <a:ea typeface="+mn-ea"/>
              <a:cs typeface="+mn-cs"/>
            </a:rPr>
            <a:t>月将天地人纳入财务报表合并范围，另一方面公司于</a:t>
          </a:r>
          <a:r>
            <a:rPr lang="en-US" altLang="zh-CN" sz="1000" b="0" i="0" u="none" strike="noStrike">
              <a:effectLst/>
              <a:latin typeface="+mn-lt"/>
              <a:ea typeface="+mn-ea"/>
              <a:cs typeface="+mn-cs"/>
            </a:rPr>
            <a:t>2013</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8</a:t>
          </a:r>
          <a:r>
            <a:rPr lang="zh-CN" altLang="en-US" sz="1000" b="0" i="0" u="none" strike="noStrike">
              <a:effectLst/>
              <a:latin typeface="+mn-lt"/>
              <a:ea typeface="+mn-ea"/>
              <a:cs typeface="+mn-cs"/>
            </a:rPr>
            <a:t>月底完成对宁阳磁窑污水的收购，自</a:t>
          </a:r>
          <a:r>
            <a:rPr lang="en-US" altLang="zh-CN" sz="1000" b="0" i="0" u="none" strike="noStrike">
              <a:effectLst/>
              <a:latin typeface="+mn-lt"/>
              <a:ea typeface="+mn-ea"/>
              <a:cs typeface="+mn-cs"/>
            </a:rPr>
            <a:t>2013</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9</a:t>
          </a:r>
          <a:r>
            <a:rPr lang="zh-CN" altLang="en-US" sz="1000" b="0" i="0" u="none" strike="noStrike">
              <a:effectLst/>
              <a:latin typeface="+mn-lt"/>
              <a:ea typeface="+mn-ea"/>
              <a:cs typeface="+mn-cs"/>
            </a:rPr>
            <a:t>月将宁阳磁窑污水纳入财务报表合并范围，这两家公司对合并后的营业收入有重要贡献；（</a:t>
          </a:r>
          <a:r>
            <a:rPr lang="en-US" altLang="zh-CN" sz="1000" b="0" i="0" u="none" strike="noStrike">
              <a:effectLst/>
              <a:latin typeface="+mn-lt"/>
              <a:ea typeface="+mn-ea"/>
              <a:cs typeface="+mn-cs"/>
            </a:rPr>
            <a:t>2</a:t>
          </a:r>
          <a:r>
            <a:rPr lang="zh-CN" altLang="en-US" sz="1000" b="0" i="0" u="none" strike="noStrike">
              <a:effectLst/>
              <a:latin typeface="+mn-lt"/>
              <a:ea typeface="+mn-ea"/>
              <a:cs typeface="+mn-cs"/>
            </a:rPr>
            <a:t>）公司子公司东营污水于</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1</a:t>
          </a:r>
          <a:r>
            <a:rPr lang="zh-CN" altLang="en-US" sz="1000" b="0" i="0" u="none" strike="noStrike">
              <a:effectLst/>
              <a:latin typeface="+mn-lt"/>
              <a:ea typeface="+mn-ea"/>
              <a:cs typeface="+mn-cs"/>
            </a:rPr>
            <a:t>月开始运营，去年同期处于在建期。</a:t>
          </a:r>
          <a:endParaRPr lang="en-US" altLang="zh-CN" sz="1100" b="1" i="0" u="none" strike="noStrike" baseline="0">
            <a:solidFill>
              <a:srgbClr val="000000"/>
            </a:solidFill>
            <a:latin typeface="+mn-ea"/>
            <a:ea typeface="+mn-ea"/>
          </a:endParaRPr>
        </a:p>
        <a:p>
          <a:pPr algn="l" rtl="0">
            <a:lnSpc>
              <a:spcPts val="1500"/>
            </a:lnSpc>
            <a:defRPr sz="1000"/>
          </a:pP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本周环保子版块全面上扬，中报业绩大多符合预期，多项标准开拓行业机会，行业估值有所上升，</a:t>
          </a:r>
          <a:r>
            <a:rPr lang="zh-CN" altLang="zh-CN" sz="1000" b="0" i="0" baseline="0">
              <a:effectLst/>
              <a:latin typeface="+mn-lt"/>
              <a:ea typeface="+mn-ea"/>
              <a:cs typeface="+mn-cs"/>
            </a:rPr>
            <a:t>政策沉寂期建议关注</a:t>
          </a:r>
          <a:r>
            <a:rPr lang="zh-CN" altLang="en-US" sz="1000" b="0" i="0" baseline="0">
              <a:effectLst/>
              <a:latin typeface="+mn-lt"/>
              <a:ea typeface="+mn-ea"/>
              <a:cs typeface="+mn-cs"/>
            </a:rPr>
            <a:t>有并购重组概念、业绩有保障的龙头公司。</a:t>
          </a:r>
          <a:endParaRPr lang="en-US" altLang="zh-CN" sz="1000" b="0" i="0" u="none" strike="noStrike" baseline="0">
            <a:solidFill>
              <a:sysClr val="windowText" lastClr="000000"/>
            </a:solidFill>
            <a:effectLst/>
            <a:latin typeface="+mn-ea"/>
            <a:ea typeface="+mn-ea"/>
            <a:cs typeface="+mn-cs"/>
          </a:endParaRPr>
        </a:p>
        <a:p>
          <a:pPr algn="l" rtl="0">
            <a:lnSpc>
              <a:spcPts val="1500"/>
            </a:lnSpc>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中报业绩不达预期、政策执行缓慢、经济下行风险</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Normal="100" zoomScaleSheetLayoutView="100" workbookViewId="0">
      <selection activeCell="A23" sqref="A23"/>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5" t="s">
        <v>894</v>
      </c>
      <c r="H1" s="305"/>
      <c r="I1" s="305"/>
      <c r="J1" s="306"/>
    </row>
    <row r="2" spans="1:13">
      <c r="A2" s="1"/>
      <c r="B2" s="2"/>
      <c r="C2" s="2"/>
      <c r="D2" s="2"/>
      <c r="E2" s="2"/>
      <c r="F2" s="2"/>
      <c r="G2" s="305"/>
      <c r="H2" s="305"/>
      <c r="I2" s="305"/>
      <c r="J2" s="306"/>
    </row>
    <row r="3" spans="1:13">
      <c r="A3" s="1"/>
      <c r="B3" s="2"/>
      <c r="C3" s="2"/>
      <c r="D3" s="2"/>
      <c r="E3" s="2"/>
      <c r="F3" s="2"/>
      <c r="G3" s="305"/>
      <c r="H3" s="305"/>
      <c r="I3" s="305"/>
      <c r="J3" s="306"/>
    </row>
    <row r="4" spans="1:13">
      <c r="A4" s="1"/>
      <c r="B4" s="2"/>
      <c r="C4" s="2"/>
      <c r="D4" s="2"/>
      <c r="E4" s="2"/>
      <c r="F4" s="2"/>
      <c r="G4" s="2"/>
      <c r="H4" s="2"/>
      <c r="I4" s="2"/>
      <c r="J4" s="4"/>
    </row>
    <row r="5" spans="1:13">
      <c r="A5" s="173"/>
      <c r="B5" s="174"/>
      <c r="C5" s="174"/>
      <c r="D5" s="174"/>
      <c r="E5" s="167"/>
      <c r="F5" s="167"/>
      <c r="G5" s="167"/>
      <c r="H5" s="167"/>
      <c r="I5" s="167"/>
      <c r="J5" s="168"/>
    </row>
    <row r="6" spans="1:13">
      <c r="A6" s="1"/>
      <c r="B6" s="2"/>
      <c r="C6" s="2"/>
      <c r="D6" s="2"/>
      <c r="E6" s="2"/>
      <c r="F6" s="2"/>
      <c r="G6" s="2"/>
      <c r="H6" s="2"/>
      <c r="I6" s="2"/>
      <c r="J6" s="4"/>
    </row>
    <row r="7" spans="1:13" ht="17.25" customHeight="1">
      <c r="A7" s="169" t="s">
        <v>893</v>
      </c>
      <c r="B7" s="170"/>
      <c r="C7" s="170"/>
      <c r="D7" s="170"/>
      <c r="E7" s="170"/>
      <c r="F7" s="170"/>
      <c r="G7" s="170"/>
      <c r="H7" s="307">
        <f ca="1">TODAY()</f>
        <v>41869</v>
      </c>
      <c r="I7" s="307"/>
      <c r="J7" s="308"/>
    </row>
    <row r="8" spans="1:13">
      <c r="A8" s="309" t="s">
        <v>0</v>
      </c>
      <c r="B8" s="309"/>
      <c r="C8" s="309"/>
      <c r="D8" s="309"/>
      <c r="E8" s="309"/>
      <c r="F8" s="309"/>
      <c r="G8" s="309"/>
      <c r="H8" s="6"/>
      <c r="I8" s="7"/>
      <c r="J8" s="8"/>
    </row>
    <row r="9" spans="1:13">
      <c r="A9" s="310"/>
      <c r="B9" s="310"/>
      <c r="C9" s="310"/>
      <c r="D9" s="310"/>
      <c r="E9" s="310"/>
      <c r="F9" s="310"/>
      <c r="G9" s="310"/>
      <c r="H9" s="302" t="s">
        <v>1</v>
      </c>
      <c r="I9" s="303"/>
      <c r="J9" s="304"/>
    </row>
    <row r="10" spans="1:13" ht="15.75">
      <c r="A10" s="300" t="s">
        <v>2304</v>
      </c>
      <c r="B10" s="301"/>
      <c r="C10" s="301"/>
      <c r="D10" s="301"/>
      <c r="E10" s="301"/>
      <c r="F10" s="301"/>
      <c r="G10" s="301"/>
      <c r="H10" s="11"/>
      <c r="I10" s="12"/>
    </row>
    <row r="11" spans="1:13">
      <c r="A11" s="9"/>
      <c r="B11" s="10"/>
      <c r="C11" s="10"/>
      <c r="D11" s="10"/>
      <c r="E11" s="10"/>
      <c r="F11" s="10"/>
      <c r="G11" s="10"/>
      <c r="H11" s="302" t="s">
        <v>895</v>
      </c>
      <c r="I11" s="303"/>
      <c r="J11" s="304"/>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2297</v>
      </c>
      <c r="I31" s="22"/>
      <c r="J31" s="13"/>
    </row>
    <row r="32" spans="8:10" ht="15">
      <c r="H32" s="21" t="s">
        <v>2298</v>
      </c>
      <c r="I32" s="22"/>
      <c r="J32" s="13"/>
    </row>
    <row r="33" spans="1:10" ht="15">
      <c r="H33" s="21" t="s">
        <v>2299</v>
      </c>
      <c r="I33" s="22"/>
      <c r="J33" s="13"/>
    </row>
    <row r="34" spans="1:10" ht="15">
      <c r="H34" s="21" t="s">
        <v>2300</v>
      </c>
      <c r="I34" s="22"/>
      <c r="J34" s="13"/>
    </row>
    <row r="35" spans="1:10" ht="15">
      <c r="H35" s="21"/>
      <c r="I35" s="22"/>
      <c r="J35" s="13"/>
    </row>
    <row r="36" spans="1:10">
      <c r="H36" s="219"/>
      <c r="I36" s="22"/>
      <c r="J36" s="13"/>
    </row>
    <row r="37" spans="1:10">
      <c r="H37" s="219"/>
      <c r="I37" s="22"/>
      <c r="J37" s="13"/>
    </row>
    <row r="38" spans="1:10">
      <c r="H38" s="219"/>
      <c r="I38" s="12"/>
      <c r="J38" s="13"/>
    </row>
    <row r="39" spans="1:10" ht="15">
      <c r="H39" s="21" t="s">
        <v>2301</v>
      </c>
      <c r="I39" s="12"/>
      <c r="J39" s="13"/>
    </row>
    <row r="40" spans="1:10" ht="15">
      <c r="H40" s="21" t="s">
        <v>2302</v>
      </c>
      <c r="I40" s="23"/>
      <c r="J40" s="24"/>
    </row>
    <row r="41" spans="1:10" ht="15">
      <c r="H41" s="21" t="s">
        <v>2303</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c r="J54" s="13"/>
    </row>
    <row r="55" spans="1:10">
      <c r="H55" s="11"/>
      <c r="I55" s="12"/>
      <c r="J55" s="13"/>
    </row>
    <row r="56" spans="1:10">
      <c r="H56" s="11"/>
      <c r="I56" s="12"/>
      <c r="J56" s="13"/>
    </row>
    <row r="57" spans="1:10">
      <c r="H57" s="11"/>
      <c r="I57" s="12"/>
      <c r="J57" s="13"/>
    </row>
    <row r="58" spans="1:10">
      <c r="H58" s="14"/>
      <c r="I58" s="15"/>
      <c r="J58" s="16"/>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5"/>
      <c r="B5" s="5"/>
      <c r="C5" s="5"/>
      <c r="D5" s="176"/>
      <c r="E5" s="176"/>
      <c r="F5" s="176"/>
      <c r="G5" s="176"/>
      <c r="H5" s="176"/>
      <c r="I5" s="176"/>
      <c r="J5" s="176"/>
    </row>
    <row r="6" spans="1:10">
      <c r="A6" s="60"/>
      <c r="B6" s="61"/>
      <c r="C6" s="61"/>
      <c r="D6" s="61"/>
      <c r="E6" s="61"/>
      <c r="F6" s="61"/>
      <c r="G6" s="61"/>
      <c r="H6" s="61"/>
      <c r="I6" s="61"/>
      <c r="J6" s="62"/>
    </row>
    <row r="7" spans="1:10">
      <c r="A7" s="63" t="s">
        <v>91</v>
      </c>
      <c r="B7" s="64"/>
      <c r="C7" s="64"/>
      <c r="D7" s="64"/>
      <c r="E7" s="64"/>
      <c r="F7" s="64"/>
      <c r="G7" s="64"/>
      <c r="H7" s="64"/>
      <c r="I7" s="64"/>
      <c r="J7" s="65"/>
    </row>
    <row r="8" spans="1:10">
      <c r="A8" s="337" t="s">
        <v>92</v>
      </c>
      <c r="B8" s="337"/>
      <c r="C8" s="337"/>
      <c r="D8" s="337"/>
      <c r="E8" s="337"/>
      <c r="F8" s="337" t="s">
        <v>93</v>
      </c>
      <c r="G8" s="337"/>
      <c r="H8" s="337"/>
      <c r="I8" s="337"/>
      <c r="J8" s="337"/>
    </row>
    <row r="9" spans="1:10" ht="30" customHeight="1">
      <c r="A9" s="66" t="s">
        <v>94</v>
      </c>
      <c r="B9" s="338" t="s">
        <v>95</v>
      </c>
      <c r="C9" s="339"/>
      <c r="D9" s="339"/>
      <c r="E9" s="340"/>
      <c r="F9" s="66" t="s">
        <v>96</v>
      </c>
      <c r="G9" s="335" t="s">
        <v>97</v>
      </c>
      <c r="H9" s="335"/>
      <c r="I9" s="335"/>
      <c r="J9" s="335"/>
    </row>
    <row r="10" spans="1:10" ht="30" customHeight="1">
      <c r="A10" s="66" t="s">
        <v>98</v>
      </c>
      <c r="B10" s="335" t="s">
        <v>99</v>
      </c>
      <c r="C10" s="335"/>
      <c r="D10" s="335"/>
      <c r="E10" s="335"/>
      <c r="F10" s="66" t="s">
        <v>100</v>
      </c>
      <c r="G10" s="335" t="s">
        <v>101</v>
      </c>
      <c r="H10" s="335"/>
      <c r="I10" s="335"/>
      <c r="J10" s="335"/>
    </row>
    <row r="11" spans="1:10" ht="30" customHeight="1">
      <c r="A11" s="66" t="s">
        <v>100</v>
      </c>
      <c r="B11" s="335" t="s">
        <v>102</v>
      </c>
      <c r="C11" s="335"/>
      <c r="D11" s="335"/>
      <c r="E11" s="335"/>
      <c r="F11" s="66" t="s">
        <v>103</v>
      </c>
      <c r="G11" s="335" t="s">
        <v>104</v>
      </c>
      <c r="H11" s="335"/>
      <c r="I11" s="335"/>
      <c r="J11" s="335"/>
    </row>
    <row r="12" spans="1:10" ht="30" customHeight="1">
      <c r="A12" s="66" t="s">
        <v>105</v>
      </c>
      <c r="B12" s="335" t="s">
        <v>106</v>
      </c>
      <c r="C12" s="335"/>
      <c r="D12" s="335"/>
      <c r="E12" s="335"/>
      <c r="F12" s="66"/>
      <c r="G12" s="336"/>
      <c r="H12" s="336"/>
      <c r="I12" s="336"/>
      <c r="J12" s="336"/>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A43" sqref="A43"/>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5"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41868</v>
      </c>
      <c r="C3" s="69"/>
      <c r="D3" s="69"/>
      <c r="O3" s="135"/>
      <c r="P3" s="135"/>
    </row>
    <row r="4" spans="1:21" ht="12.75" customHeight="1">
      <c r="A4" s="311" t="s">
        <v>11</v>
      </c>
      <c r="B4" s="312"/>
      <c r="C4" s="312"/>
      <c r="D4" s="312"/>
      <c r="E4" s="312"/>
      <c r="F4" s="312"/>
      <c r="G4" s="312"/>
      <c r="H4" s="312"/>
      <c r="I4" s="312"/>
      <c r="J4" s="312"/>
      <c r="K4" s="312"/>
      <c r="L4" s="312"/>
      <c r="M4" s="312"/>
      <c r="N4" s="312"/>
      <c r="O4" s="312"/>
      <c r="P4" s="313"/>
    </row>
    <row r="5" spans="1:21" ht="13.5" customHeight="1" thickBot="1">
      <c r="A5" s="314"/>
      <c r="B5" s="315"/>
      <c r="C5" s="315"/>
      <c r="D5" s="315"/>
      <c r="E5" s="315"/>
      <c r="F5" s="315"/>
      <c r="G5" s="315"/>
      <c r="H5" s="315"/>
      <c r="I5" s="315"/>
      <c r="J5" s="315"/>
      <c r="K5" s="315"/>
      <c r="L5" s="315"/>
      <c r="M5" s="315"/>
      <c r="N5" s="315"/>
      <c r="O5" s="315"/>
      <c r="P5" s="316"/>
    </row>
    <row r="6" spans="1:21" ht="13.5" customHeight="1">
      <c r="A6" s="317" t="s">
        <v>12</v>
      </c>
      <c r="B6" s="319" t="s">
        <v>13</v>
      </c>
      <c r="C6" s="319" t="s">
        <v>88</v>
      </c>
      <c r="D6" s="319" t="s">
        <v>89</v>
      </c>
      <c r="E6" s="319" t="s">
        <v>14</v>
      </c>
      <c r="F6" s="319" t="s">
        <v>15</v>
      </c>
      <c r="G6" s="319" t="s">
        <v>16</v>
      </c>
      <c r="H6" s="319" t="s">
        <v>109</v>
      </c>
      <c r="I6" s="321" t="s">
        <v>17</v>
      </c>
      <c r="J6" s="322"/>
      <c r="K6" s="323"/>
      <c r="L6" s="321" t="s">
        <v>18</v>
      </c>
      <c r="M6" s="322"/>
      <c r="N6" s="323"/>
      <c r="O6" s="132" t="s">
        <v>19</v>
      </c>
      <c r="P6" s="132" t="s">
        <v>90</v>
      </c>
    </row>
    <row r="7" spans="1:21" ht="15" customHeight="1" thickBot="1">
      <c r="A7" s="318"/>
      <c r="B7" s="320"/>
      <c r="C7" s="320"/>
      <c r="D7" s="320"/>
      <c r="E7" s="320"/>
      <c r="F7" s="320"/>
      <c r="G7" s="320"/>
      <c r="H7" s="320"/>
      <c r="I7" s="36" t="s">
        <v>1869</v>
      </c>
      <c r="J7" s="36" t="s">
        <v>1870</v>
      </c>
      <c r="K7" s="36" t="s">
        <v>1871</v>
      </c>
      <c r="L7" s="37" t="s">
        <v>1872</v>
      </c>
      <c r="M7" s="36" t="s">
        <v>1870</v>
      </c>
      <c r="N7" s="36" t="s">
        <v>1873</v>
      </c>
      <c r="O7" s="230" t="s">
        <v>1348</v>
      </c>
      <c r="P7" s="37" t="s">
        <v>1870</v>
      </c>
    </row>
    <row r="8" spans="1:21" ht="13.5" customHeight="1">
      <c r="A8" s="328" t="s">
        <v>22</v>
      </c>
      <c r="B8" s="329"/>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11.51</v>
      </c>
      <c r="F9" s="38">
        <f ca="1">[2]!S_wQ_CLOSE($A9,$B$3,1)</f>
        <v>11.44</v>
      </c>
      <c r="G9" s="44">
        <f ca="1">F9/E9-1</f>
        <v>-6.0816681146829144E-3</v>
      </c>
      <c r="H9" s="68">
        <f ca="1">[2]!s_dq_preclose($A9,$B$3,3)/[2]!s_mq_preclose($A9,$B$3,3)-1</f>
        <v>-4.107292539815588E-2</v>
      </c>
      <c r="I9" s="39">
        <f>[2]!S_FA_EPS_ADJUST(A9,"2012/12/31")</f>
        <v>0.37573513732191272</v>
      </c>
      <c r="J9" s="45">
        <f>[2]!S_FA_EPS_ADJUST(A9,"2013/12/31")</f>
        <v>0.22172892361580065</v>
      </c>
      <c r="K9" s="45">
        <f ca="1">[2]!s_est_eps($A9,2014,$B$3)</f>
        <v>0</v>
      </c>
      <c r="L9" s="39">
        <f ca="1">$F9/I9</f>
        <v>30.446979437535887</v>
      </c>
      <c r="M9" s="45">
        <f ca="1">$F9/J9</f>
        <v>51.594531797856853</v>
      </c>
      <c r="N9" s="45" t="e">
        <f ca="1">$F9/K9</f>
        <v>#DIV/0!</v>
      </c>
      <c r="O9" s="38">
        <f ca="1">[2]!S_VAL_PB_lf($A9,$B$3)</f>
        <v>3.5971584320068359</v>
      </c>
      <c r="P9" s="136">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4.8899999999999997</v>
      </c>
      <c r="F10" s="38">
        <f ca="1">[2]!S_wQ_CLOSE($A10,$B$3,1)</f>
        <v>5.01</v>
      </c>
      <c r="G10" s="44">
        <f t="shared" ref="G10:G33" ca="1" si="0">F10/E10-1</f>
        <v>2.4539877300613577E-2</v>
      </c>
      <c r="H10" s="68">
        <f ca="1">[2]!s_dq_preclose($A10,$B$3,3)/[2]!s_mq_preclose($A10,$B$3,3)-1</f>
        <v>2.6639344262294973E-2</v>
      </c>
      <c r="I10" s="39">
        <f>[2]!S_FA_EPS_ADJUST(A10,"2012/12/31")</f>
        <v>0.24307075748033266</v>
      </c>
      <c r="J10" s="45">
        <f>[2]!S_FA_EPS_ADJUST(A10,"2013/12/31")</f>
        <v>0.24965302481228063</v>
      </c>
      <c r="K10" s="45">
        <f ca="1">[2]!s_est_eps($A10,2014,$B$3)</f>
        <v>0.27910000085830688</v>
      </c>
      <c r="L10" s="39">
        <f t="shared" ref="L10:L33" ca="1" si="1">$F10/I10</f>
        <v>20.611282294643644</v>
      </c>
      <c r="M10" s="45">
        <f t="shared" ref="M10:M33" ca="1" si="2">$F10/J10</f>
        <v>20.067852187119001</v>
      </c>
      <c r="N10" s="45">
        <f t="shared" ref="N10:N33" ca="1" si="3">$F10/K10</f>
        <v>17.950555301300302</v>
      </c>
      <c r="O10" s="38">
        <f ca="1">[2]!S_VAL_PB_lf($A10,$B$3)</f>
        <v>2.1098597049713135</v>
      </c>
      <c r="P10" s="136">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15.06</v>
      </c>
      <c r="F11" s="38">
        <f ca="1">[2]!S_wQ_CLOSE($A11,$B$3,1)</f>
        <v>16.54</v>
      </c>
      <c r="G11" s="44">
        <f t="shared" ca="1" si="0"/>
        <v>9.8273572377157947E-2</v>
      </c>
      <c r="H11" s="68">
        <f ca="1">[2]!s_dq_preclose($A11,$B$3,3)/[2]!s_mq_preclose($A11,$B$3,3)-1</f>
        <v>8.8874259381171772E-2</v>
      </c>
      <c r="I11" s="39">
        <f>[2]!S_FA_EPS_ADJUST(A11,"2012/12/31")</f>
        <v>2.6331886852678572E-2</v>
      </c>
      <c r="J11" s="45">
        <f>[2]!S_FA_EPS_ADJUST(A11,"2013/12/31")</f>
        <v>5.9013884877232144E-2</v>
      </c>
      <c r="K11" s="45">
        <f ca="1">[2]!s_est_eps($A11,2014,$B$3)</f>
        <v>0.40250000357627869</v>
      </c>
      <c r="L11" s="39">
        <f t="shared" ca="1" si="1"/>
        <v>628.13576909766698</v>
      </c>
      <c r="M11" s="45">
        <f t="shared" ca="1" si="2"/>
        <v>280.27302446548839</v>
      </c>
      <c r="N11" s="45">
        <f t="shared" ca="1" si="3"/>
        <v>41.093167336743804</v>
      </c>
      <c r="O11" s="38">
        <f ca="1">[2]!S_VAL_PB_lf($A11,$B$3)</f>
        <v>6.2994489669799805</v>
      </c>
      <c r="P11" s="136">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1.62477687</v>
      </c>
      <c r="E12" s="38">
        <f ca="1">[2]!S_WQ_PRECLOSE($A12,$B$3-7,3)</f>
        <v>12.4</v>
      </c>
      <c r="F12" s="38">
        <f ca="1">[2]!S_wQ_CLOSE($A12,$B$3,1)</f>
        <v>14.01</v>
      </c>
      <c r="G12" s="44">
        <f t="shared" ca="1" si="0"/>
        <v>0.12983870967741939</v>
      </c>
      <c r="H12" s="68">
        <f ca="1">[2]!s_dq_preclose($A12,$B$3,3)/[2]!s_mq_preclose($A12,$B$3,3)-1</f>
        <v>0.13441295546558707</v>
      </c>
      <c r="I12" s="39">
        <f>[2]!S_FA_EPS_ADJUST(A12,"2012/12/31")</f>
        <v>0.11320097286432161</v>
      </c>
      <c r="J12" s="45">
        <f>[2]!S_FA_EPS_ADJUST(A12,"2013/12/31")</f>
        <v>6.139327569992821E-2</v>
      </c>
      <c r="K12" s="45">
        <f ca="1">[2]!s_est_eps($A12,2014,$B$3)</f>
        <v>0.22460000216960907</v>
      </c>
      <c r="L12" s="39">
        <f t="shared" ca="1" si="1"/>
        <v>123.76218724543872</v>
      </c>
      <c r="M12" s="45">
        <f t="shared" ca="1" si="2"/>
        <v>228.20088747954497</v>
      </c>
      <c r="N12" s="45">
        <f t="shared" ca="1" si="3"/>
        <v>62.37755950429689</v>
      </c>
      <c r="O12" s="38">
        <f ca="1">[2]!S_VAL_PB_lf($A12,$B$3)</f>
        <v>8.4644193649291992</v>
      </c>
      <c r="P12" s="136">
        <f>[2]!S_FA_ROE_BASIC($A12,"2013/12/31")/100</f>
        <v>1.26E-2</v>
      </c>
      <c r="Q12" s="46"/>
      <c r="R12" s="43"/>
      <c r="S12" s="43"/>
      <c r="T12" s="43"/>
      <c r="U12" s="43"/>
    </row>
    <row r="13" spans="1:21">
      <c r="A13" s="38" t="s">
        <v>31</v>
      </c>
      <c r="B13" s="38" t="str">
        <f>[2]!S_INFO_NAME(A13)</f>
        <v>万邦达</v>
      </c>
      <c r="C13" s="58">
        <f ca="1">[2]!S_SHARE_TOTAL(A13,$B$3)/10^8</f>
        <v>2.2879999999999998</v>
      </c>
      <c r="D13" s="58">
        <f ca="1">[2]!S_SHARE_LIQA(A13,$B$3)/10^8</f>
        <v>1.71844625</v>
      </c>
      <c r="E13" s="38">
        <f ca="1">[2]!S_WQ_PRECLOSE($A13,$B$3-7,3)</f>
        <v>28.07</v>
      </c>
      <c r="F13" s="38">
        <f ca="1">[2]!S_wQ_CLOSE($A13,$B$3,1)</f>
        <v>30.2</v>
      </c>
      <c r="G13" s="44">
        <f t="shared" ca="1" si="0"/>
        <v>7.5881724260776551E-2</v>
      </c>
      <c r="H13" s="68">
        <f ca="1">[2]!s_dq_preclose($A13,$B$3,3)/[2]!s_mq_preclose($A13,$B$3,3)-1</f>
        <v>6.7137809187279185E-2</v>
      </c>
      <c r="I13" s="39">
        <f>[2]!S_FA_EPS_ADJUST(A13,"2012/12/31")</f>
        <v>0.43158329755244756</v>
      </c>
      <c r="J13" s="45">
        <f>[2]!S_FA_EPS_ADJUST(A13,"2013/12/31")</f>
        <v>0.61427447648601397</v>
      </c>
      <c r="K13" s="45">
        <f ca="1">[2]!s_est_eps($A13,2014,$B$3)</f>
        <v>0.8353000283241272</v>
      </c>
      <c r="L13" s="39">
        <f t="shared" ca="1" si="1"/>
        <v>69.974904430424544</v>
      </c>
      <c r="M13" s="45">
        <f t="shared" ca="1" si="2"/>
        <v>49.163690102770538</v>
      </c>
      <c r="N13" s="45">
        <f t="shared" ca="1" si="3"/>
        <v>36.15467374111148</v>
      </c>
      <c r="O13" s="38">
        <f ca="1">[2]!S_VAL_PB_lf($A13,$B$3)</f>
        <v>3.6996002197265625</v>
      </c>
      <c r="P13" s="136">
        <f>[2]!S_FA_ROE_BASIC($A13,"2013/12/31")/100</f>
        <v>7.8700000000000006E-2</v>
      </c>
      <c r="Q13" s="46"/>
      <c r="R13" s="43"/>
      <c r="S13" s="43"/>
      <c r="T13" s="43"/>
      <c r="U13" s="43"/>
    </row>
    <row r="14" spans="1:21">
      <c r="A14" s="38" t="s">
        <v>32</v>
      </c>
      <c r="B14" s="38" t="str">
        <f>[2]!S_INFO_NAME(A14)</f>
        <v>碧水源</v>
      </c>
      <c r="C14" s="58">
        <f ca="1">[2]!S_SHARE_TOTAL(A14,$B$3)/10^8</f>
        <v>10.703664610000001</v>
      </c>
      <c r="D14" s="58">
        <f ca="1">[2]!S_SHARE_LIQA(A14,$B$3)/10^8</f>
        <v>6.4693340600000004</v>
      </c>
      <c r="E14" s="38">
        <f ca="1">[2]!S_WQ_PRECLOSE($A14,$B$3-7,3)</f>
        <v>27</v>
      </c>
      <c r="F14" s="38">
        <f ca="1">[2]!S_wQ_CLOSE($A14,$B$3,1)</f>
        <v>28.9</v>
      </c>
      <c r="G14" s="44">
        <f t="shared" ca="1" si="0"/>
        <v>7.0370370370370416E-2</v>
      </c>
      <c r="H14" s="68">
        <f ca="1">[2]!s_dq_preclose($A14,$B$3,3)/[2]!s_mq_preclose($A14,$B$3,3)-1</f>
        <v>7.9163554891710231E-2</v>
      </c>
      <c r="I14" s="39">
        <f>[2]!S_FA_EPS_ADJUST(A14,"2012/12/31")</f>
        <v>0.52548615620346872</v>
      </c>
      <c r="J14" s="45">
        <f>[2]!S_FA_EPS_ADJUST(A14,"2013/12/31")</f>
        <v>0.78469406132672159</v>
      </c>
      <c r="K14" s="45">
        <f ca="1">[2]!s_est_eps($A14,2014,$B$3)</f>
        <v>1.1337000131607056</v>
      </c>
      <c r="L14" s="39">
        <f t="shared" ca="1" si="1"/>
        <v>54.99669146147761</v>
      </c>
      <c r="M14" s="45">
        <f t="shared" ca="1" si="2"/>
        <v>36.829640269148108</v>
      </c>
      <c r="N14" s="45">
        <f t="shared" ca="1" si="3"/>
        <v>25.491752372330026</v>
      </c>
      <c r="O14" s="38">
        <f ca="1">[2]!S_VAL_PB_lf($A14,$B$3)</f>
        <v>6.2604184150695801</v>
      </c>
      <c r="P14" s="136">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17.2</v>
      </c>
      <c r="F15" s="38">
        <f ca="1">[2]!S_wQ_CLOSE($A15,$B$3,1)</f>
        <v>17.77</v>
      </c>
      <c r="G15" s="44">
        <f t="shared" ca="1" si="0"/>
        <v>3.31395348837209E-2</v>
      </c>
      <c r="H15" s="68">
        <f ca="1">[2]!s_dq_preclose($A15,$B$3,3)/[2]!s_mq_preclose($A15,$B$3,3)-1</f>
        <v>1.7754868270332125E-2</v>
      </c>
      <c r="I15" s="39">
        <f>[2]!S_FA_EPS_ADJUST(A15,"2012/12/31")</f>
        <v>0.33924665402366866</v>
      </c>
      <c r="J15" s="45">
        <f>[2]!S_FA_EPS_ADJUST(A15,"2013/12/31")</f>
        <v>0.40870211082840241</v>
      </c>
      <c r="K15" s="45">
        <f ca="1">[2]!s_est_eps($A15,2014,$B$3)</f>
        <v>0.52020001411437988</v>
      </c>
      <c r="L15" s="39">
        <f t="shared" ca="1" si="1"/>
        <v>52.380767177029306</v>
      </c>
      <c r="M15" s="45">
        <f t="shared" ca="1" si="2"/>
        <v>43.479100129876521</v>
      </c>
      <c r="N15" s="45">
        <f t="shared" ca="1" si="3"/>
        <v>34.159937558349988</v>
      </c>
      <c r="O15" s="38">
        <f ca="1">[2]!S_VAL_PB_lf($A15,$B$3)</f>
        <v>3.4167089462280273</v>
      </c>
      <c r="P15" s="136">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11.49</v>
      </c>
      <c r="F16" s="38">
        <f ca="1">[2]!S_wQ_CLOSE($A16,$B$3,1)</f>
        <v>11.91</v>
      </c>
      <c r="G16" s="44">
        <f t="shared" ca="1" si="0"/>
        <v>3.6553524804177506E-2</v>
      </c>
      <c r="H16" s="68">
        <f ca="1">[2]!s_dq_preclose($A16,$B$3,3)/[2]!s_mq_preclose($A16,$B$3,3)-1</f>
        <v>3.3854166666666741E-2</v>
      </c>
      <c r="I16" s="39">
        <f>[2]!S_FA_EPS_ADJUST(A16,"2012/12/31")</f>
        <v>0.17026011941176469</v>
      </c>
      <c r="J16" s="45">
        <f>[2]!S_FA_EPS_ADJUST(A16,"2013/12/31")</f>
        <v>3.9823668161764705E-2</v>
      </c>
      <c r="K16" s="45">
        <f ca="1">[2]!s_est_eps($A16,2014,$B$3)</f>
        <v>7.9899996519088745E-2</v>
      </c>
      <c r="L16" s="39">
        <f t="shared" ca="1" si="1"/>
        <v>69.951789304201782</v>
      </c>
      <c r="M16" s="45">
        <f t="shared" ca="1" si="2"/>
        <v>299.06838193863234</v>
      </c>
      <c r="N16" s="45">
        <f t="shared" ca="1" si="3"/>
        <v>149.06133315230628</v>
      </c>
      <c r="O16" s="38">
        <f ca="1">[2]!S_VAL_PB_lf($A16,$B$3)</f>
        <v>3.2603247165679932</v>
      </c>
      <c r="P16" s="136">
        <f>[2]!S_FA_ROE_BASIC($A16,"2013/12/31")/100</f>
        <v>1.0800000000000001E-2</v>
      </c>
      <c r="Q16" s="46"/>
      <c r="R16" s="43"/>
      <c r="S16" s="43"/>
      <c r="T16" s="43"/>
      <c r="U16" s="43"/>
    </row>
    <row r="17" spans="1:21">
      <c r="A17" s="38" t="s">
        <v>35</v>
      </c>
      <c r="B17" s="38" t="str">
        <f>[2]!S_INFO_NAME(A17)</f>
        <v>维尔利</v>
      </c>
      <c r="C17" s="58">
        <f ca="1">[2]!S_SHARE_TOTAL(A17,$B$3)/10^8</f>
        <v>1.553976</v>
      </c>
      <c r="D17" s="58">
        <f ca="1">[2]!S_SHARE_LIQA(A17,$B$3)/10^8</f>
        <v>0.63515520000000003</v>
      </c>
      <c r="E17" s="38">
        <f ca="1">[2]!S_WQ_PRECLOSE($A17,$B$3-7,3)</f>
        <v>25.92</v>
      </c>
      <c r="F17" s="38">
        <f ca="1">[2]!S_wQ_CLOSE($A17,$B$3,1)</f>
        <v>25.41</v>
      </c>
      <c r="G17" s="44">
        <f t="shared" ca="1" si="0"/>
        <v>-1.967592592592593E-2</v>
      </c>
      <c r="H17" s="68">
        <f ca="1">[2]!s_dq_preclose($A17,$B$3,3)/[2]!s_mq_preclose($A17,$B$3,3)-1</f>
        <v>-3.1384856806589978E-3</v>
      </c>
      <c r="I17" s="39">
        <f>[2]!S_FA_EPS_ADJUST(A17,"2012/12/31")</f>
        <v>0.43758976251885484</v>
      </c>
      <c r="J17" s="45">
        <f>[2]!S_FA_EPS_ADJUST(A17,"2013/12/31")</f>
        <v>0.1858560235164507</v>
      </c>
      <c r="K17" s="45">
        <f ca="1">[2]!s_est_eps($A17,2014,$B$3)</f>
        <v>0.71350002288818359</v>
      </c>
      <c r="L17" s="39">
        <f t="shared" ca="1" si="1"/>
        <v>58.068086085320921</v>
      </c>
      <c r="M17" s="45">
        <f t="shared" ca="1" si="2"/>
        <v>136.7187327009118</v>
      </c>
      <c r="N17" s="45">
        <f t="shared" ca="1" si="3"/>
        <v>35.613173349515279</v>
      </c>
      <c r="O17" s="38">
        <f ca="1">[2]!S_VAL_PB_lf($A17,$B$3)</f>
        <v>4.1378264427185059</v>
      </c>
      <c r="P17" s="136">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19.309999999999999</v>
      </c>
      <c r="F18" s="38">
        <f ca="1">[2]!S_wQ_CLOSE($A18,$B$3,1)</f>
        <v>21.04</v>
      </c>
      <c r="G18" s="44">
        <f t="shared" ca="1" si="0"/>
        <v>8.9590885551527721E-2</v>
      </c>
      <c r="H18" s="68">
        <f ca="1">[2]!s_dq_preclose($A18,$B$3,3)/[2]!s_mq_preclose($A18,$B$3,3)-1</f>
        <v>8.4536082474226948E-2</v>
      </c>
      <c r="I18" s="39">
        <f>[2]!S_FA_EPS_ADJUST(A18,"2012/12/31")</f>
        <v>0.22724598061302681</v>
      </c>
      <c r="J18" s="45">
        <f>[2]!S_FA_EPS_ADJUST(A18,"2013/12/31")</f>
        <v>0.30817239459770113</v>
      </c>
      <c r="K18" s="45">
        <f ca="1">[2]!s_est_eps($A18,2014,$B$3)</f>
        <v>0.46689999103546143</v>
      </c>
      <c r="L18" s="39">
        <f t="shared" ca="1" si="1"/>
        <v>92.586896116893897</v>
      </c>
      <c r="M18" s="45">
        <f t="shared" ca="1" si="2"/>
        <v>68.273474097075891</v>
      </c>
      <c r="N18" s="45">
        <f t="shared" ca="1" si="3"/>
        <v>45.06318355958588</v>
      </c>
      <c r="O18" s="38">
        <f ca="1">[2]!S_VAL_PB_lf($A18,$B$3)</f>
        <v>7.0202584266662598</v>
      </c>
      <c r="P18" s="136">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6.28</v>
      </c>
      <c r="F19" s="38">
        <f ca="1">[2]!S_wQ_CLOSE($A19,$B$3,1)</f>
        <v>6.52</v>
      </c>
      <c r="G19" s="44">
        <f t="shared" ca="1" si="0"/>
        <v>3.8216560509554132E-2</v>
      </c>
      <c r="H19" s="68">
        <f ca="1">[2]!s_dq_preclose($A19,$B$3,3)/[2]!s_mq_preclose($A19,$B$3,3)-1</f>
        <v>2.6771653543307128E-2</v>
      </c>
      <c r="I19" s="39">
        <f>[2]!S_FA_EPS_ADJUST(A19,"2012/12/31")</f>
        <v>0.26423132313636361</v>
      </c>
      <c r="J19" s="45">
        <f>[2]!S_FA_EPS_ADJUST(A19,"2013/12/31")</f>
        <v>0.27330248091818182</v>
      </c>
      <c r="K19" s="45">
        <f ca="1">[2]!s_est_eps($A19,2014,$B$3)</f>
        <v>0.28529998660087585</v>
      </c>
      <c r="L19" s="39">
        <f t="shared" ca="1" si="1"/>
        <v>24.675348564315293</v>
      </c>
      <c r="M19" s="45">
        <f t="shared" ca="1" si="2"/>
        <v>23.856351314834505</v>
      </c>
      <c r="N19" s="45">
        <f t="shared" ca="1" si="3"/>
        <v>22.853138122019047</v>
      </c>
      <c r="O19" s="38">
        <f ca="1">[2]!S_VAL_PB_lf($A19,$B$3)</f>
        <v>2.43515944480896</v>
      </c>
      <c r="P19" s="136">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7.79</v>
      </c>
      <c r="F20" s="38">
        <f ca="1">[2]!S_wQ_CLOSE($A20,$B$3,1)</f>
        <v>8.1300000000000008</v>
      </c>
      <c r="G20" s="44">
        <f t="shared" ca="1" si="0"/>
        <v>4.3645699614891065E-2</v>
      </c>
      <c r="H20" s="68">
        <f ca="1">[2]!s_dq_preclose($A20,$B$3,3)/[2]!s_mq_preclose($A20,$B$3,3)-1</f>
        <v>3.1725888324873219E-2</v>
      </c>
      <c r="I20" s="39">
        <f>[2]!S_FA_EPS_ADJUST(A20,"2012/12/31")</f>
        <v>7.2333182347929251E-2</v>
      </c>
      <c r="J20" s="45">
        <f>[2]!S_FA_EPS_ADJUST(A20,"2013/12/31")</f>
        <v>0.38301263346518466</v>
      </c>
      <c r="K20" s="45">
        <f ca="1">[2]!s_est_eps($A20,2014,$B$3)</f>
        <v>0.41010001301765442</v>
      </c>
      <c r="L20" s="39">
        <f t="shared" ca="1" si="1"/>
        <v>112.39654797564351</v>
      </c>
      <c r="M20" s="45">
        <f t="shared" ca="1" si="2"/>
        <v>21.226453880767373</v>
      </c>
      <c r="N20" s="45">
        <f t="shared" ca="1" si="3"/>
        <v>19.82443243582636</v>
      </c>
      <c r="O20" s="38">
        <f ca="1">[2]!S_VAL_PB_lf($A20,$B$3)</f>
        <v>1.4792294502258301</v>
      </c>
      <c r="P20" s="136">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5.01</v>
      </c>
      <c r="F21" s="38">
        <f ca="1">[2]!S_wQ_CLOSE($A21,$B$3,1)</f>
        <v>5.98</v>
      </c>
      <c r="G21" s="44">
        <f t="shared" ca="1" si="0"/>
        <v>0.19361277445109804</v>
      </c>
      <c r="H21" s="68">
        <f ca="1">[2]!s_dq_preclose($A21,$B$3,3)/[2]!s_mq_preclose($A21,$B$3,3)-1</f>
        <v>0.21544715447154483</v>
      </c>
      <c r="I21" s="39">
        <f>[2]!S_FA_EPS_ADJUST(A21,"2012/12/31")</f>
        <v>5.0894610233156966E-2</v>
      </c>
      <c r="J21" s="45">
        <f>[2]!S_FA_EPS_ADJUST(A21,"2013/12/31")</f>
        <v>9.8077188737202017E-2</v>
      </c>
      <c r="K21" s="45">
        <f ca="1">[2]!s_est_eps($A21,2014,$B$3)</f>
        <v>0.15139999985694885</v>
      </c>
      <c r="L21" s="39">
        <f t="shared" ca="1" si="1"/>
        <v>117.49770697927721</v>
      </c>
      <c r="M21" s="45">
        <f t="shared" ca="1" si="2"/>
        <v>60.972383864136035</v>
      </c>
      <c r="N21" s="45">
        <f t="shared" ca="1" si="3"/>
        <v>39.498018531375415</v>
      </c>
      <c r="O21" s="38">
        <f ca="1">[2]!S_VAL_PB_lf($A21,$B$3)</f>
        <v>3.3942441940307617</v>
      </c>
      <c r="P21" s="136">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12.08</v>
      </c>
      <c r="F22" s="38">
        <f ca="1">[2]!S_wQ_CLOSE($A22,$B$3,1)</f>
        <v>13.09</v>
      </c>
      <c r="G22" s="44">
        <f t="shared" ca="1" si="0"/>
        <v>8.3609271523178874E-2</v>
      </c>
      <c r="H22" s="68">
        <f ca="1">[2]!s_dq_preclose($A22,$B$3,3)/[2]!s_mq_preclose($A22,$B$3,3)-1</f>
        <v>6.5093572009764067E-2</v>
      </c>
      <c r="I22" s="39">
        <f>[2]!S_FA_EPS_ADJUST(A22,"2012/12/31")</f>
        <v>0.32845821946320997</v>
      </c>
      <c r="J22" s="45">
        <f>[2]!S_FA_EPS_ADJUST(A22,"2013/12/31")</f>
        <v>0.40376521747877986</v>
      </c>
      <c r="K22" s="45">
        <f ca="1">[2]!s_est_eps($A22,2014,$B$3)</f>
        <v>0.46090000867843628</v>
      </c>
      <c r="L22" s="39">
        <f t="shared" ca="1" si="1"/>
        <v>39.852861716758433</v>
      </c>
      <c r="M22" s="45">
        <f t="shared" ca="1" si="2"/>
        <v>32.419830716814907</v>
      </c>
      <c r="N22" s="45">
        <f t="shared" ca="1" si="3"/>
        <v>28.400954119167128</v>
      </c>
      <c r="O22" s="38">
        <f ca="1">[2]!S_VAL_PB_lf($A22,$B$3)</f>
        <v>3.0036303997039795</v>
      </c>
      <c r="P22" s="136">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8.5</v>
      </c>
      <c r="F23" s="38">
        <f ca="1">[2]!S_wQ_CLOSE($A23,$B$3,1)</f>
        <v>9.1</v>
      </c>
      <c r="G23" s="44">
        <f t="shared" ca="1" si="0"/>
        <v>7.0588235294117618E-2</v>
      </c>
      <c r="H23" s="68">
        <f ca="1">[2]!s_dq_preclose($A23,$B$3,3)/[2]!s_mq_preclose($A23,$B$3,3)-1</f>
        <v>4.5977011494252817E-2</v>
      </c>
      <c r="I23" s="39">
        <f>[2]!S_FA_EPS_ADJUST(A23,"2012/12/31")</f>
        <v>0.30512884039393939</v>
      </c>
      <c r="J23" s="45">
        <f>[2]!S_FA_EPS_ADJUST(A23,"2013/12/31")</f>
        <v>0.30172740533333336</v>
      </c>
      <c r="K23" s="45">
        <f ca="1">[2]!s_est_eps($A23,2014,$B$3)</f>
        <v>0.47620001435279846</v>
      </c>
      <c r="L23" s="39">
        <f t="shared" ca="1" si="1"/>
        <v>29.823467320399345</v>
      </c>
      <c r="M23" s="45">
        <f t="shared" ca="1" si="2"/>
        <v>30.159673397737187</v>
      </c>
      <c r="N23" s="45">
        <f t="shared" ca="1" si="3"/>
        <v>19.109617231674747</v>
      </c>
      <c r="O23" s="38">
        <f ca="1">[2]!S_VAL_PB_lf($A23,$B$3)</f>
        <v>1.6893930435180664</v>
      </c>
      <c r="P23" s="136">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8.0500000000000007</v>
      </c>
      <c r="F24" s="38">
        <f ca="1">[2]!S_wQ_CLOSE($A24,$B$3,1)</f>
        <v>8.2799999999999994</v>
      </c>
      <c r="G24" s="44">
        <f t="shared" ca="1" si="0"/>
        <v>2.857142857142847E-2</v>
      </c>
      <c r="H24" s="68">
        <f ca="1">[2]!s_dq_preclose($A24,$B$3,3)/[2]!s_mq_preclose($A24,$B$3,3)-1</f>
        <v>2.4752475247524774E-2</v>
      </c>
      <c r="I24" s="39">
        <f>[2]!S_FA_EPS_ADJUST(A24,"2012/12/31")</f>
        <v>0.18846387470014173</v>
      </c>
      <c r="J24" s="45">
        <f>[2]!S_FA_EPS_ADJUST(A24,"2013/12/31")</f>
        <v>0.19751498363860368</v>
      </c>
      <c r="K24" s="45">
        <f ca="1">[2]!s_est_eps($A24,2014,$B$3)</f>
        <v>0.17919999361038208</v>
      </c>
      <c r="L24" s="39">
        <f t="shared" ca="1" si="1"/>
        <v>43.934149253664756</v>
      </c>
      <c r="M24" s="45">
        <f t="shared" ca="1" si="2"/>
        <v>41.920870242178928</v>
      </c>
      <c r="N24" s="45">
        <f t="shared" ca="1" si="3"/>
        <v>46.205358790371584</v>
      </c>
      <c r="O24" s="38">
        <f ca="1">[2]!S_VAL_PB_lf($A24,$B$3)</f>
        <v>3.1035280227661133</v>
      </c>
      <c r="P24" s="136">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5.12</v>
      </c>
      <c r="F25" s="38">
        <f ca="1">[2]!S_wQ_CLOSE($A25,$B$3,1)</f>
        <v>5.21</v>
      </c>
      <c r="G25" s="44">
        <f t="shared" ca="1" si="0"/>
        <v>1.7578125E-2</v>
      </c>
      <c r="H25" s="68">
        <f ca="1">[2]!s_dq_preclose($A25,$B$3,3)/[2]!s_mq_preclose($A25,$B$3,3)-1</f>
        <v>3.8535645472059787E-3</v>
      </c>
      <c r="I25" s="39">
        <f>[2]!S_FA_EPS_ADJUST(A25,"2012/12/31")</f>
        <v>0.39345712942291666</v>
      </c>
      <c r="J25" s="45">
        <f>[2]!S_FA_EPS_ADJUST(A25,"2013/12/31")</f>
        <v>0.39108406776041665</v>
      </c>
      <c r="K25" s="45">
        <f ca="1">[2]!s_est_eps($A25,2014,$B$3)</f>
        <v>0.4099000096321106</v>
      </c>
      <c r="L25" s="39">
        <f t="shared" ca="1" si="1"/>
        <v>13.241595107557217</v>
      </c>
      <c r="M25" s="45">
        <f t="shared" ca="1" si="2"/>
        <v>13.321943872159261</v>
      </c>
      <c r="N25" s="45">
        <f t="shared" ca="1" si="3"/>
        <v>12.710416876242641</v>
      </c>
      <c r="O25" s="38">
        <f ca="1">[2]!S_VAL_PB_lf($A25,$B$3)</f>
        <v>1.9817140102386475</v>
      </c>
      <c r="P25" s="136">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15.72</v>
      </c>
      <c r="F26" s="38">
        <f ca="1">[2]!S_wQ_CLOSE($A26,$B$3,1)</f>
        <v>15.89</v>
      </c>
      <c r="G26" s="44">
        <f t="shared" ca="1" si="0"/>
        <v>1.0814249363867656E-2</v>
      </c>
      <c r="H26" s="68">
        <f ca="1">[2]!s_dq_preclose($A26,$B$3,3)/[2]!s_mq_preclose($A26,$B$3,3)-1</f>
        <v>-6.8749999999999645E-3</v>
      </c>
      <c r="I26" s="39">
        <f>[2]!S_FA_EPS_ADJUST(A26,"2012/12/31")</f>
        <v>0.59450819820359291</v>
      </c>
      <c r="J26" s="45">
        <f>[2]!S_FA_EPS_ADJUST(A26,"2013/12/31")</f>
        <v>0.62278921650983743</v>
      </c>
      <c r="K26" s="45">
        <f ca="1">[2]!s_est_eps($A26,2014,$B$3)</f>
        <v>0.65810000896453857</v>
      </c>
      <c r="L26" s="39">
        <f t="shared" ca="1" si="1"/>
        <v>26.7279745645465</v>
      </c>
      <c r="M26" s="45">
        <f t="shared" ca="1" si="2"/>
        <v>25.514250373583671</v>
      </c>
      <c r="N26" s="45">
        <f t="shared" ca="1" si="3"/>
        <v>24.145266347893678</v>
      </c>
      <c r="O26" s="38">
        <f ca="1">[2]!S_VAL_PB_lf($A26,$B$3)</f>
        <v>2.0396389961242676</v>
      </c>
      <c r="P26" s="136">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6.01765097</v>
      </c>
      <c r="E27" s="38">
        <f ca="1">[2]!S_WQ_PRECLOSE($A27,$B$3-7,3)</f>
        <v>8.15</v>
      </c>
      <c r="F27" s="38">
        <f ca="1">[2]!S_wQ_CLOSE($A27,$B$3,1)</f>
        <v>9.2799999999999994</v>
      </c>
      <c r="G27" s="44">
        <f t="shared" ca="1" si="0"/>
        <v>0.13865030674846612</v>
      </c>
      <c r="H27" s="68">
        <f ca="1">[2]!s_dq_preclose($A27,$B$3,3)/[2]!s_mq_preclose($A27,$B$3,3)-1</f>
        <v>0.11672683513838744</v>
      </c>
      <c r="I27" s="39">
        <f>[2]!S_FA_EPS_ADJUST(A27,"2012/12/31")</f>
        <v>8.3739643431372551E-2</v>
      </c>
      <c r="J27" s="45">
        <f>[2]!S_FA_EPS_ADJUST(A27,"2013/12/31")</f>
        <v>7.6686609852941165E-2</v>
      </c>
      <c r="K27" s="45">
        <f ca="1">[2]!s_est_eps($A27,2014,$B$3)</f>
        <v>0.11760000139474869</v>
      </c>
      <c r="L27" s="39">
        <f t="shared" ca="1" si="1"/>
        <v>110.81967416789004</v>
      </c>
      <c r="M27" s="45">
        <f t="shared" ca="1" si="2"/>
        <v>121.01199958892281</v>
      </c>
      <c r="N27" s="45">
        <f t="shared" ca="1" si="3"/>
        <v>78.911563689950682</v>
      </c>
      <c r="O27" s="38">
        <f ca="1">[2]!S_VAL_PB_lf($A27,$B$3)</f>
        <v>5.6267809867858887</v>
      </c>
      <c r="P27" s="136">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7.02</v>
      </c>
      <c r="F28" s="38">
        <f ca="1">[2]!S_wQ_CLOSE($A28,$B$3,1)</f>
        <v>6.79</v>
      </c>
      <c r="G28" s="44">
        <f t="shared" ca="1" si="0"/>
        <v>-3.2763532763532721E-2</v>
      </c>
      <c r="H28" s="68">
        <f ca="1">[2]!s_dq_preclose($A28,$B$3,3)/[2]!s_mq_preclose($A28,$B$3,3)-1</f>
        <v>-4.2313117066290484E-2</v>
      </c>
      <c r="I28" s="39">
        <f>[2]!S_FA_EPS_ADJUST(A28,"2012/12/31")</f>
        <v>0.44879932908698861</v>
      </c>
      <c r="J28" s="45">
        <f>[2]!S_FA_EPS_ADJUST(A28,"2013/12/31")</f>
        <v>0.46146762575878741</v>
      </c>
      <c r="K28" s="45">
        <f ca="1">[2]!s_est_eps($A28,2014,$B$3)</f>
        <v>0.553600013256073</v>
      </c>
      <c r="L28" s="39">
        <f t="shared" ca="1" si="1"/>
        <v>15.129256128375198</v>
      </c>
      <c r="M28" s="45">
        <f t="shared" ca="1" si="2"/>
        <v>14.713924923412035</v>
      </c>
      <c r="N28" s="45">
        <f t="shared" ca="1" si="3"/>
        <v>12.265173116712374</v>
      </c>
      <c r="O28" s="38">
        <f ca="1">[2]!S_VAL_PB_lf($A28,$B$3)</f>
        <v>1.4641497135162354</v>
      </c>
      <c r="P28" s="136">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6.5474487999999997</v>
      </c>
      <c r="E29" s="38">
        <f ca="1">[2]!S_WQ_PRECLOSE($A29,$B$3-7,3)</f>
        <v>10.88</v>
      </c>
      <c r="F29" s="38">
        <f ca="1">[2]!S_wQ_CLOSE($A29,$B$3,1)</f>
        <v>11.8</v>
      </c>
      <c r="G29" s="44">
        <f t="shared" ca="1" si="0"/>
        <v>8.4558823529411686E-2</v>
      </c>
      <c r="H29" s="68">
        <f ca="1">[2]!s_dq_preclose($A29,$B$3,3)/[2]!s_mq_preclose($A29,$B$3,3)-1</f>
        <v>8.4558823529411686E-2</v>
      </c>
      <c r="I29" s="39">
        <f>[2]!S_FA_EPS_ADJUST(A29,"2012/12/31")</f>
        <v>0.47110230406083692</v>
      </c>
      <c r="J29" s="45">
        <f>[2]!S_FA_EPS_ADJUST(A29,"2013/12/31")</f>
        <v>0.78137240951058651</v>
      </c>
      <c r="K29" s="45">
        <f ca="1">[2]!s_est_eps($A29,2014,$B$3)</f>
        <v>0</v>
      </c>
      <c r="L29" s="39">
        <f t="shared" ca="1" si="1"/>
        <v>25.047638057138816</v>
      </c>
      <c r="M29" s="45">
        <f t="shared" ca="1" si="2"/>
        <v>15.101633812986748</v>
      </c>
      <c r="N29" s="45" t="e">
        <f t="shared" ca="1" si="3"/>
        <v>#DIV/0!</v>
      </c>
      <c r="O29" s="38">
        <f ca="1">[2]!S_VAL_PB_lf($A29,$B$3)</f>
        <v>1.4179472923278809</v>
      </c>
      <c r="P29" s="136">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5.58</v>
      </c>
      <c r="F30" s="38">
        <f ca="1">[2]!S_wQ_CLOSE($A30,$B$3,1)</f>
        <v>5.87</v>
      </c>
      <c r="G30" s="44">
        <f t="shared" ca="1" si="0"/>
        <v>5.1971326164874654E-2</v>
      </c>
      <c r="H30" s="68">
        <f ca="1">[2]!s_dq_preclose($A30,$B$3,3)/[2]!s_mq_preclose($A30,$B$3,3)-1</f>
        <v>5.1971326164874654E-2</v>
      </c>
      <c r="I30" s="39">
        <f>[2]!S_FA_EPS_ADJUST(A30,"2012/12/31")</f>
        <v>-0.16259832224481977</v>
      </c>
      <c r="J30" s="45">
        <f>[2]!S_FA_EPS_ADJUST(A30,"2013/12/31")</f>
        <v>-0.49173791471344669</v>
      </c>
      <c r="K30" s="45">
        <f ca="1">[2]!s_est_eps($A30,2014,$B$3)</f>
        <v>0</v>
      </c>
      <c r="L30" s="39">
        <f t="shared" ca="1" si="1"/>
        <v>-36.101233511879073</v>
      </c>
      <c r="M30" s="45">
        <f t="shared" ca="1" si="2"/>
        <v>-11.937253208186437</v>
      </c>
      <c r="N30" s="45" t="e">
        <f t="shared" ca="1" si="3"/>
        <v>#DIV/0!</v>
      </c>
      <c r="O30" s="38">
        <f ca="1">[2]!S_VAL_PB_lf($A30,$B$3)</f>
        <v>1.6732223033905029</v>
      </c>
      <c r="P30" s="136">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10.96</v>
      </c>
      <c r="F31" s="38">
        <f ca="1">[2]!S_wQ_CLOSE($A31,$B$3,1)</f>
        <v>12.05</v>
      </c>
      <c r="G31" s="44">
        <f t="shared" ca="1" si="0"/>
        <v>9.9452554744525523E-2</v>
      </c>
      <c r="H31" s="68">
        <f ca="1">[2]!s_dq_preclose($A31,$B$3,3)/[2]!s_mq_preclose($A31,$B$3,3)-1</f>
        <v>7.4933095450490539E-2</v>
      </c>
      <c r="I31" s="39">
        <f>[2]!S_FA_EPS_ADJUST(A31,"2012/12/31")</f>
        <v>0.14021157111374408</v>
      </c>
      <c r="J31" s="45">
        <f>[2]!S_FA_EPS_ADJUST(A31,"2013/12/31")</f>
        <v>0.15441092097156398</v>
      </c>
      <c r="K31" s="45">
        <f ca="1">[2]!s_est_eps($A31,2014,$B$3)</f>
        <v>0.18649999797344208</v>
      </c>
      <c r="L31" s="39">
        <f t="shared" ca="1" si="1"/>
        <v>85.941551786939598</v>
      </c>
      <c r="M31" s="45">
        <f t="shared" ca="1" si="2"/>
        <v>78.038521654948909</v>
      </c>
      <c r="N31" s="45">
        <f t="shared" ca="1" si="3"/>
        <v>64.611260755702219</v>
      </c>
      <c r="O31" s="38">
        <f ca="1">[2]!S_VAL_PB_lf($A31,$B$3)</f>
        <v>4.8650808334350586</v>
      </c>
      <c r="P31" s="136">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1.22138799</v>
      </c>
      <c r="E32" s="38">
        <f ca="1">[2]!S_WQ_PRECLOSE($A32,$B$3-7,3)</f>
        <v>14.6</v>
      </c>
      <c r="F32" s="38">
        <f ca="1">[2]!S_wQ_CLOSE($A32,$B$3,1)</f>
        <v>15.57</v>
      </c>
      <c r="G32" s="44">
        <f t="shared" ca="1" si="0"/>
        <v>6.6438356164383539E-2</v>
      </c>
      <c r="H32" s="68">
        <f ca="1">[2]!s_dq_preclose($A32,$B$3,3)/[2]!s_mq_preclose($A32,$B$3,3)-1</f>
        <v>5.8463630183548609E-2</v>
      </c>
      <c r="I32" s="39">
        <f>[2]!S_FA_EPS_ADJUST(A32,"2012/12/31")</f>
        <v>0.16816293118440778</v>
      </c>
      <c r="J32" s="45">
        <f>[2]!S_FA_EPS_ADJUST(A32,"2013/12/31")</f>
        <v>0.23964923519490255</v>
      </c>
      <c r="K32" s="45">
        <f ca="1">[2]!s_est_eps($A32,2014,$B$3)</f>
        <v>0.33259999752044678</v>
      </c>
      <c r="L32" s="39">
        <f t="shared" ca="1" si="1"/>
        <v>92.588776196615584</v>
      </c>
      <c r="M32" s="45">
        <f t="shared" ca="1" si="2"/>
        <v>64.969954889850541</v>
      </c>
      <c r="N32" s="45">
        <f t="shared" ca="1" si="3"/>
        <v>46.812988923858384</v>
      </c>
      <c r="O32" s="38">
        <f ca="1">[2]!S_VAL_PB_lf($A32,$B$3)</f>
        <v>7.6039352416992187</v>
      </c>
      <c r="P32" s="136">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8.23</v>
      </c>
      <c r="F33" s="38">
        <f ca="1">[2]!S_wQ_CLOSE($A33,$B$3,1)</f>
        <v>8.59</v>
      </c>
      <c r="G33" s="44">
        <f t="shared" ca="1" si="0"/>
        <v>4.3742405832320808E-2</v>
      </c>
      <c r="H33" s="68">
        <f ca="1">[2]!s_dq_preclose($A33,$B$3,3)/[2]!s_mq_preclose($A33,$B$3,3)-1</f>
        <v>2.5059665871121517E-2</v>
      </c>
      <c r="I33" s="39">
        <f>[2]!S_FA_EPS_ADJUST(A33,"2012/12/31")</f>
        <v>6.3892086005677626E-2</v>
      </c>
      <c r="J33" s="45">
        <f>[2]!S_FA_EPS_ADJUST(A33,"2013/12/31")</f>
        <v>6.5960041741141839E-2</v>
      </c>
      <c r="K33" s="45">
        <f ca="1">[2]!s_est_eps($A33,2014,$B$3)</f>
        <v>0.24909999966621399</v>
      </c>
      <c r="L33" s="39">
        <f t="shared" ca="1" si="1"/>
        <v>134.44544601715882</v>
      </c>
      <c r="M33" s="45">
        <f t="shared" ca="1" si="2"/>
        <v>130.23036027950363</v>
      </c>
      <c r="N33" s="45">
        <f t="shared" ca="1" si="3"/>
        <v>34.484142960699813</v>
      </c>
      <c r="O33" s="38">
        <f ca="1">[2]!S_VAL_PB_lf($A33,$B$3)</f>
        <v>2.7031447887420654</v>
      </c>
      <c r="P33" s="136">
        <f>[2]!S_FA_ROE_BASIC($A33,"2013/12/31")/100</f>
        <v>2.0400000000000001E-2</v>
      </c>
      <c r="Q33" s="46"/>
      <c r="R33" s="46"/>
      <c r="S33" s="43"/>
      <c r="T33" s="43"/>
      <c r="U33" s="43"/>
    </row>
    <row r="34" spans="1:21">
      <c r="A34" s="327" t="s">
        <v>23</v>
      </c>
      <c r="B34" s="326"/>
      <c r="C34" s="56"/>
      <c r="D34" s="56"/>
      <c r="E34" s="38"/>
      <c r="F34" s="38"/>
      <c r="G34" s="38"/>
      <c r="H34" s="39"/>
      <c r="I34" s="39"/>
      <c r="J34" s="45"/>
      <c r="K34" s="41"/>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5.3183924999999999</v>
      </c>
      <c r="E35" s="38">
        <f ca="1">[2]!S_WQ_PRECLOSE($A35,$B$3-7,3)</f>
        <v>18.82</v>
      </c>
      <c r="F35" s="38">
        <f ca="1">[2]!S_wQ_CLOSE($A35,$B$3,1)</f>
        <v>19.309999999999999</v>
      </c>
      <c r="G35" s="44">
        <f t="shared" ref="G35:G45" ca="1" si="4">F35/E35-1</f>
        <v>2.603613177470776E-2</v>
      </c>
      <c r="H35" s="68">
        <f ca="1">[2]!s_dq_preclose($A35,$B$3,3)/[2]!s_mq_preclose($A35,$B$3,3)-1</f>
        <v>1.0994764397905588E-2</v>
      </c>
      <c r="I35" s="39">
        <f>[2]!S_FA_EPS_ADJUST(A35,"2011/12/31")</f>
        <v>0.19278975065690693</v>
      </c>
      <c r="J35" s="45">
        <f>[2]!S_FA_EPS_ADJUST(A35,"2012/12/31")</f>
        <v>0.19617933909534535</v>
      </c>
      <c r="K35" s="45">
        <f ca="1">[2]!s_est_eps($A35,2013,$B$3)</f>
        <v>0</v>
      </c>
      <c r="L35" s="39">
        <f t="shared" ref="L35:L45" ca="1" si="5">$F35/I35</f>
        <v>100.16092626399274</v>
      </c>
      <c r="M35" s="45">
        <f t="shared" ref="M35:M45" ca="1" si="6">$F35/J35</f>
        <v>98.430344852039298</v>
      </c>
      <c r="N35" s="45" t="e">
        <f t="shared" ref="N35:N45" ca="1" si="7">$F35/K35</f>
        <v>#DIV/0!</v>
      </c>
      <c r="O35" s="38">
        <f ca="1">[2]!S_VAL_PB_lf($A35,$B$3)</f>
        <v>4.5045170783996582</v>
      </c>
      <c r="P35" s="136">
        <f>[2]!S_FA_ROE_BASIC($A35,"2012/12/31")/100</f>
        <v>5.0259999999999999E-2</v>
      </c>
      <c r="Q35" s="46"/>
      <c r="R35" s="46"/>
      <c r="S35" s="43"/>
      <c r="T35" s="43"/>
      <c r="U35" s="43"/>
    </row>
    <row r="36" spans="1:21">
      <c r="A36" s="38" t="s">
        <v>53</v>
      </c>
      <c r="B36" s="38" t="str">
        <f>[2]!S_INFO_NAME(A36)</f>
        <v>三聚环保</v>
      </c>
      <c r="C36" s="58">
        <f ca="1">[2]!S_SHARE_TOTAL(A36,$B$3)/10^8</f>
        <v>5.0580400000000001</v>
      </c>
      <c r="D36" s="58">
        <f ca="1">[2]!S_SHARE_LIQA(A36,$B$3)/10^8</f>
        <v>4.5855155200000004</v>
      </c>
      <c r="E36" s="38">
        <f ca="1">[2]!S_WQ_PRECLOSE($A36,$B$3-7,3)</f>
        <v>20.11</v>
      </c>
      <c r="F36" s="38">
        <f ca="1">[2]!S_wQ_CLOSE($A36,$B$3,1)</f>
        <v>22.1</v>
      </c>
      <c r="G36" s="44">
        <f t="shared" ca="1" si="4"/>
        <v>9.8955743411238251E-2</v>
      </c>
      <c r="H36" s="68">
        <f ca="1">[2]!s_dq_preclose($A36,$B$3,3)/[2]!s_mq_preclose($A36,$B$3,3)-1</f>
        <v>9.4601287766221009E-2</v>
      </c>
      <c r="I36" s="39">
        <f>[2]!S_FA_EPS_ADJUST(A36,"2011/12/31")</f>
        <v>0.18794425789436225</v>
      </c>
      <c r="J36" s="45">
        <f>[2]!S_FA_EPS_ADJUST(A36,"2012/12/31")</f>
        <v>0.35598811563372373</v>
      </c>
      <c r="K36" s="45">
        <f ca="1">[2]!s_est_eps($A36,2013,$B$3)</f>
        <v>0</v>
      </c>
      <c r="L36" s="39">
        <f t="shared" ca="1" si="5"/>
        <v>117.58805641416158</v>
      </c>
      <c r="M36" s="45">
        <f t="shared" ca="1" si="6"/>
        <v>62.080724129393964</v>
      </c>
      <c r="N36" s="45" t="e">
        <f t="shared" ca="1" si="7"/>
        <v>#DIV/0!</v>
      </c>
      <c r="O36" s="38">
        <f ca="1">[2]!S_VAL_PB_lf($A36,$B$3)</f>
        <v>6.7658209800720215</v>
      </c>
      <c r="P36" s="136">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30.99</v>
      </c>
      <c r="F37" s="38">
        <f ca="1">[2]!S_wQ_CLOSE($A37,$B$3,1)</f>
        <v>30.99</v>
      </c>
      <c r="G37" s="44">
        <f t="shared" ca="1" si="4"/>
        <v>0</v>
      </c>
      <c r="H37" s="68">
        <f ca="1">[2]!s_dq_preclose($A37,$B$3,3)/[2]!s_mq_preclose($A37,$B$3,3)-1</f>
        <v>0</v>
      </c>
      <c r="I37" s="39">
        <f>[2]!S_FA_EPS_ADJUST(A37,"2011/12/31")</f>
        <v>0.17692577373465107</v>
      </c>
      <c r="J37" s="45">
        <f>[2]!S_FA_EPS_ADJUST(A37,"2012/12/31")</f>
        <v>0.26809743880403314</v>
      </c>
      <c r="K37" s="45">
        <f ca="1">[2]!s_est_eps($A37,2013,$B$3)</f>
        <v>0</v>
      </c>
      <c r="L37" s="39">
        <f t="shared" ca="1" si="5"/>
        <v>175.15819965539922</v>
      </c>
      <c r="M37" s="45">
        <f t="shared" ca="1" si="6"/>
        <v>115.59230158350098</v>
      </c>
      <c r="N37" s="45" t="e">
        <f t="shared" ca="1" si="7"/>
        <v>#DIV/0!</v>
      </c>
      <c r="O37" s="38">
        <f ca="1">[2]!S_VAL_PB_lf($A37,$B$3)</f>
        <v>7.051602840423584</v>
      </c>
      <c r="P37" s="136">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25.14</v>
      </c>
      <c r="F38" s="38">
        <f ca="1">[2]!S_wQ_CLOSE($A38,$B$3,1)</f>
        <v>25.87</v>
      </c>
      <c r="G38" s="44">
        <f t="shared" ca="1" si="4"/>
        <v>2.9037390612569602E-2</v>
      </c>
      <c r="H38" s="68">
        <f ca="1">[2]!s_dq_preclose($A38,$B$3,3)/[2]!s_mq_preclose($A38,$B$3,3)-1</f>
        <v>2.051282051282044E-2</v>
      </c>
      <c r="I38" s="39">
        <f>[2]!S_FA_EPS_ADJUST(A38,"2011/12/31")</f>
        <v>0.58932353858566011</v>
      </c>
      <c r="J38" s="45">
        <f>[2]!S_FA_EPS_ADJUST(A38,"2012/12/31")</f>
        <v>0.68063271465319675</v>
      </c>
      <c r="K38" s="45">
        <f ca="1">[2]!s_est_eps($A38,2013,$B$3)</f>
        <v>1.044700026512146</v>
      </c>
      <c r="L38" s="39">
        <f t="shared" ca="1" si="5"/>
        <v>43.897788406834039</v>
      </c>
      <c r="M38" s="45">
        <f t="shared" ca="1" si="6"/>
        <v>38.008751920162346</v>
      </c>
      <c r="N38" s="45">
        <f t="shared" ca="1" si="7"/>
        <v>24.763089253831112</v>
      </c>
      <c r="O38" s="38">
        <f ca="1">[2]!S_VAL_PB_lf($A38,$B$3)</f>
        <v>4.1330695152282715</v>
      </c>
      <c r="P38" s="136">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13.4</v>
      </c>
      <c r="F39" s="38">
        <f ca="1">[2]!S_wQ_CLOSE($A39,$B$3,1)</f>
        <v>13.4</v>
      </c>
      <c r="G39" s="44">
        <f t="shared" ca="1" si="4"/>
        <v>0</v>
      </c>
      <c r="H39" s="68">
        <f ca="1">[2]!s_dq_preclose($A39,$B$3,3)/[2]!s_mq_preclose($A39,$B$3,3)-1</f>
        <v>0</v>
      </c>
      <c r="I39" s="39">
        <f>[2]!S_FA_EPS_ADJUST(A39,"2011/12/31")</f>
        <v>9.671770826806976E-2</v>
      </c>
      <c r="J39" s="45">
        <f>[2]!S_FA_EPS_ADJUST(A39,"2012/12/31")</f>
        <v>0.11259480699329316</v>
      </c>
      <c r="K39" s="45">
        <f ca="1">[2]!s_est_eps($A39,2013,$B$3)</f>
        <v>0</v>
      </c>
      <c r="L39" s="39">
        <f t="shared" ca="1" si="5"/>
        <v>138.5475342618706</v>
      </c>
      <c r="M39" s="45">
        <f t="shared" ca="1" si="6"/>
        <v>119.01081726440711</v>
      </c>
      <c r="N39" s="45" t="e">
        <f t="shared" ca="1" si="7"/>
        <v>#DIV/0!</v>
      </c>
      <c r="O39" s="38">
        <f ca="1">[2]!S_VAL_PB_lf($A39,$B$3)</f>
        <v>4.3832988739013672</v>
      </c>
      <c r="P39" s="136">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0.86878376000000013</v>
      </c>
      <c r="E40" s="38">
        <f ca="1">[2]!S_WQ_PRECLOSE($A40,$B$3-7,3)</f>
        <v>22.11</v>
      </c>
      <c r="F40" s="38">
        <f ca="1">[2]!S_wQ_CLOSE($A40,$B$3,1)</f>
        <v>22.26</v>
      </c>
      <c r="G40" s="44">
        <f t="shared" ca="1" si="4"/>
        <v>6.7842605156038793E-3</v>
      </c>
      <c r="H40" s="68">
        <f ca="1">[2]!s_dq_preclose($A40,$B$3,3)/[2]!s_mq_preclose($A40,$B$3,3)-1</f>
        <v>-1.4608233731739584E-2</v>
      </c>
      <c r="I40" s="39">
        <f>[2]!S_FA_EPS_ADJUST(A40,"2011/12/31")</f>
        <v>0.31136480392592591</v>
      </c>
      <c r="J40" s="45">
        <f>[2]!S_FA_EPS_ADJUST(A40,"2012/12/31")</f>
        <v>0.17508776992592592</v>
      </c>
      <c r="K40" s="45">
        <f ca="1">[2]!s_est_eps($A40,2013,$B$3)</f>
        <v>8.8899999856948853E-2</v>
      </c>
      <c r="L40" s="39">
        <f t="shared" ca="1" si="5"/>
        <v>71.491702720824165</v>
      </c>
      <c r="M40" s="45">
        <f t="shared" ca="1" si="6"/>
        <v>127.13623578287336</v>
      </c>
      <c r="N40" s="45">
        <f t="shared" ca="1" si="7"/>
        <v>250.39370119031616</v>
      </c>
      <c r="O40" s="38">
        <f ca="1">[2]!S_VAL_PB_lf($A40,$B$3)</f>
        <v>4.5393195152282715</v>
      </c>
      <c r="P40" s="136">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16.98</v>
      </c>
      <c r="F41" s="38">
        <f ca="1">[2]!S_wQ_CLOSE($A41,$B$3,1)</f>
        <v>17.97</v>
      </c>
      <c r="G41" s="44">
        <f t="shared" ca="1" si="4"/>
        <v>5.8303886925795023E-2</v>
      </c>
      <c r="H41" s="68">
        <f ca="1">[2]!s_dq_preclose($A41,$B$3,3)/[2]!s_mq_preclose($A41,$B$3,3)-1</f>
        <v>7.2195704057279153E-2</v>
      </c>
      <c r="I41" s="39">
        <f>[2]!S_FA_EPS_ADJUST(A41,"2011/12/31")</f>
        <v>0.18672038087606838</v>
      </c>
      <c r="J41" s="45">
        <f>[2]!S_FA_EPS_ADJUST(A41,"2012/12/31")</f>
        <v>5.3250045806623937E-2</v>
      </c>
      <c r="K41" s="45">
        <f ca="1">[2]!s_est_eps($A41,2013,$B$3)</f>
        <v>0</v>
      </c>
      <c r="L41" s="39">
        <f t="shared" ca="1" si="5"/>
        <v>96.240163584109212</v>
      </c>
      <c r="M41" s="45">
        <f t="shared" ca="1" si="6"/>
        <v>337.46449843926058</v>
      </c>
      <c r="N41" s="45" t="e">
        <f t="shared" ca="1" si="7"/>
        <v>#DIV/0!</v>
      </c>
      <c r="O41" s="38">
        <f ca="1">[2]!S_VAL_PB_lf($A41,$B$3)</f>
        <v>6.4110984802246094</v>
      </c>
      <c r="P41" s="136">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11.81</v>
      </c>
      <c r="F42" s="38">
        <f ca="1">[2]!S_wQ_CLOSE($A42,$B$3,1)</f>
        <v>11.68</v>
      </c>
      <c r="G42" s="44">
        <f t="shared" ca="1" si="4"/>
        <v>-1.1007620660457351E-2</v>
      </c>
      <c r="H42" s="68">
        <f ca="1">[2]!s_dq_preclose($A42,$B$3,3)/[2]!s_mq_preclose($A42,$B$3,3)-1</f>
        <v>-3.1509121061359946E-2</v>
      </c>
      <c r="I42" s="39">
        <f>[2]!S_FA_EPS_ADJUST(A42,"2011/12/31")</f>
        <v>0.33969913878367003</v>
      </c>
      <c r="J42" s="45">
        <f>[2]!S_FA_EPS_ADJUST(A42,"2012/12/31")</f>
        <v>0.4127456750763811</v>
      </c>
      <c r="K42" s="45">
        <f ca="1">[2]!s_est_eps($A42,2013,$B$3)</f>
        <v>0</v>
      </c>
      <c r="L42" s="39">
        <f t="shared" ca="1" si="5"/>
        <v>34.383366533755485</v>
      </c>
      <c r="M42" s="45">
        <f t="shared" ca="1" si="6"/>
        <v>28.298297729803092</v>
      </c>
      <c r="N42" s="45" t="e">
        <f t="shared" ca="1" si="7"/>
        <v>#DIV/0!</v>
      </c>
      <c r="O42" s="38">
        <f ca="1">[2]!S_VAL_PB_lf($A42,$B$3)</f>
        <v>2.9460823535919189</v>
      </c>
      <c r="P42" s="136">
        <f>[2]!S_FA_ROE_BASIC($A42,"2012/12/31")/100</f>
        <v>0.12039999999999999</v>
      </c>
      <c r="Q42" s="46"/>
      <c r="R42" s="43"/>
      <c r="S42" s="43"/>
      <c r="T42" s="43"/>
      <c r="U42" s="43"/>
    </row>
    <row r="43" spans="1:21">
      <c r="A43" s="38" t="s">
        <v>60</v>
      </c>
      <c r="B43" s="38" t="str">
        <f>[2]!S_INFO_NAME(A43)</f>
        <v>中电远达</v>
      </c>
      <c r="C43" s="58">
        <f ca="1">[2]!S_SHARE_TOTAL(A43,$B$3)/10^8</f>
        <v>5.1187263600000001</v>
      </c>
      <c r="D43" s="58">
        <f ca="1">[2]!S_SHARE_LIQA(A43,$B$3)/10^8</f>
        <v>5.1187263600000001</v>
      </c>
      <c r="E43" s="38">
        <f ca="1">[2]!S_WQ_PRECLOSE($A43,$B$3-7,3)</f>
        <v>20.32</v>
      </c>
      <c r="F43" s="38">
        <f ca="1">[2]!S_wQ_CLOSE($A43,$B$3,1)</f>
        <v>20.81</v>
      </c>
      <c r="G43" s="44">
        <f t="shared" ca="1" si="4"/>
        <v>2.4114173228346303E-2</v>
      </c>
      <c r="H43" s="68">
        <f ca="1">[2]!s_dq_preclose($A43,$B$3,3)/[2]!s_mq_preclose($A43,$B$3,3)-1</f>
        <v>1.0684798445847354E-2</v>
      </c>
      <c r="I43" s="39">
        <f>[2]!S_FA_EPS_ADJUST(A43,"2011/12/31")</f>
        <v>8.505890500464261E-2</v>
      </c>
      <c r="J43" s="45">
        <f>[2]!S_FA_EPS_ADJUST(A43,"2012/12/31")</f>
        <v>0.328836886799317</v>
      </c>
      <c r="K43" s="45">
        <f ca="1">[2]!s_est_eps($A43,2013,$B$3)</f>
        <v>0</v>
      </c>
      <c r="L43" s="39">
        <f t="shared" ca="1" si="5"/>
        <v>244.65398418736012</v>
      </c>
      <c r="M43" s="45">
        <f t="shared" ca="1" si="6"/>
        <v>63.283654709637098</v>
      </c>
      <c r="N43" s="45" t="e">
        <f t="shared" ca="1" si="7"/>
        <v>#DIV/0!</v>
      </c>
      <c r="O43" s="38">
        <f ca="1">[2]!S_VAL_PB_lf($A43,$B$3)</f>
        <v>3.7578623294830322</v>
      </c>
      <c r="P43" s="136">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9.58</v>
      </c>
      <c r="F44" s="38">
        <f ca="1">[2]!S_wQ_CLOSE($A44,$B$3,1)</f>
        <v>11.58</v>
      </c>
      <c r="G44" s="44">
        <f t="shared" ca="1" si="4"/>
        <v>0.20876826722338215</v>
      </c>
      <c r="H44" s="68">
        <f ca="1">[2]!s_dq_preclose($A44,$B$3,3)/[2]!s_mq_preclose($A44,$B$3,3)-1</f>
        <v>0.19381443298969092</v>
      </c>
      <c r="I44" s="39">
        <f>[2]!S_FA_EPS_ADJUST(A44,"2011/12/31")</f>
        <v>3.960527443019228E-2</v>
      </c>
      <c r="J44" s="45">
        <f>[2]!S_FA_EPS_ADJUST(A44,"2012/12/31")</f>
        <v>4.6684668624364677E-2</v>
      </c>
      <c r="K44" s="45">
        <f ca="1">[2]!s_est_eps($A44,2013,$B$3)</f>
        <v>0.19439999759197235</v>
      </c>
      <c r="L44" s="39">
        <f t="shared" ca="1" si="5"/>
        <v>292.38529884222243</v>
      </c>
      <c r="M44" s="45">
        <f t="shared" ca="1" si="6"/>
        <v>248.04717139957188</v>
      </c>
      <c r="N44" s="45">
        <f t="shared" ca="1" si="7"/>
        <v>59.567901972433923</v>
      </c>
      <c r="O44" s="38">
        <f ca="1">[2]!S_VAL_PB_lf($A44,$B$3)</f>
        <v>3.5977160930633545</v>
      </c>
      <c r="P44" s="136">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18.07</v>
      </c>
      <c r="F45" s="38">
        <f ca="1">[2]!S_wQ_CLOSE($A45,$B$3,1)</f>
        <v>20.79</v>
      </c>
      <c r="G45" s="44">
        <f t="shared" ca="1" si="4"/>
        <v>0.15052573325954621</v>
      </c>
      <c r="H45" s="68">
        <f ca="1">[2]!s_dq_preclose($A45,$B$3,3)/[2]!s_mq_preclose($A45,$B$3,3)-1</f>
        <v>0.11176470588235299</v>
      </c>
      <c r="I45" s="39">
        <f>[2]!S_FA_EPS_ADJUST(A45,"2011/12/31")</f>
        <v>0.26139584575133751</v>
      </c>
      <c r="J45" s="45">
        <f>[2]!S_FA_EPS_ADJUST(A45,"2012/12/31")</f>
        <v>0.34635506243473918</v>
      </c>
      <c r="K45" s="45">
        <f ca="1">[2]!s_est_eps($A45,2013,$B$3)</f>
        <v>0.47900000214576721</v>
      </c>
      <c r="L45" s="39">
        <f t="shared" ca="1" si="5"/>
        <v>79.534546313246523</v>
      </c>
      <c r="M45" s="45">
        <f t="shared" ca="1" si="6"/>
        <v>60.025107916294097</v>
      </c>
      <c r="N45" s="45">
        <f t="shared" ca="1" si="7"/>
        <v>43.402922561309879</v>
      </c>
      <c r="O45" s="38">
        <f ca="1">[2]!S_VAL_PB_lf($A45,$B$3)</f>
        <v>7.0753731727600098</v>
      </c>
      <c r="P45" s="136">
        <f>[2]!S_FA_ROE_BASIC($A45,"2012/12/31")/100</f>
        <v>0.1381</v>
      </c>
      <c r="Q45" s="46"/>
      <c r="R45" s="43"/>
      <c r="S45" s="43"/>
      <c r="T45" s="43"/>
      <c r="U45" s="43"/>
    </row>
    <row r="46" spans="1:21">
      <c r="A46" s="330" t="s">
        <v>198</v>
      </c>
      <c r="B46" s="325"/>
      <c r="C46" s="57"/>
      <c r="D46" s="57"/>
      <c r="E46" s="38"/>
      <c r="F46" s="38"/>
      <c r="G46" s="38"/>
      <c r="H46" s="39"/>
      <c r="I46" s="39"/>
      <c r="J46" s="45"/>
      <c r="K46" s="41"/>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4.03</v>
      </c>
      <c r="F47" s="38">
        <f ca="1">[2]!S_wQ_CLOSE($A47,$B$3,1)</f>
        <v>4.3499999999999996</v>
      </c>
      <c r="G47" s="44">
        <f t="shared" ref="G47:G54" ca="1" si="8">F47/E47-1</f>
        <v>7.9404466501240556E-2</v>
      </c>
      <c r="H47" s="68">
        <f ca="1">[2]!s_dq_preclose($A47,$B$3,3)/[2]!s_mq_preclose($A47,$B$3,3)-1</f>
        <v>6.0975609756097615E-2</v>
      </c>
      <c r="I47" s="39">
        <f>[2]!S_FA_EPS_ADJUST(A47,"2011/12/31")</f>
        <v>6.058592857201159E-4</v>
      </c>
      <c r="J47" s="45">
        <f>[2]!S_FA_EPS_ADJUST(A47,"2012/12/31")</f>
        <v>-0.13267337504297277</v>
      </c>
      <c r="K47" s="45">
        <f ca="1">[2]!s_est_eps($A47,2013,$B$3)</f>
        <v>0</v>
      </c>
      <c r="L47" s="39">
        <f t="shared" ref="L47:L54" ca="1" si="9">$F47/I47</f>
        <v>7179.8850038745386</v>
      </c>
      <c r="M47" s="45">
        <f t="shared" ref="M47:M54" ca="1" si="10">$F47/J47</f>
        <v>-32.787286813130663</v>
      </c>
      <c r="N47" s="45" t="e">
        <f t="shared" ref="N47:N54" ca="1" si="11">$F47/K47</f>
        <v>#DIV/0!</v>
      </c>
      <c r="O47" s="38">
        <f ca="1">[2]!S_VAL_PB_lf($A47,$B$3)</f>
        <v>3.044175386428833</v>
      </c>
      <c r="P47" s="136">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21.84</v>
      </c>
      <c r="F48" s="38">
        <f ca="1">[2]!S_wQ_CLOSE($A48,$B$3,1)</f>
        <v>22.48</v>
      </c>
      <c r="G48" s="44">
        <f t="shared" ca="1" si="8"/>
        <v>2.9304029304029422E-2</v>
      </c>
      <c r="H48" s="68">
        <f ca="1">[2]!s_dq_preclose($A48,$B$3,3)/[2]!s_mq_preclose($A48,$B$3,3)-1</f>
        <v>3.7378864790032162E-2</v>
      </c>
      <c r="I48" s="39">
        <f>[2]!S_FA_EPS_ADJUST(A48,"2011/12/31")</f>
        <v>0.35669670870555314</v>
      </c>
      <c r="J48" s="45">
        <f>[2]!S_FA_EPS_ADJUST(A48,"2012/12/31")</f>
        <v>0.5087217212497287</v>
      </c>
      <c r="K48" s="45">
        <f ca="1">[2]!s_est_eps($A48,2013,$B$3)</f>
        <v>0.92640000581741333</v>
      </c>
      <c r="L48" s="39">
        <f t="shared" ca="1" si="9"/>
        <v>63.022728977734538</v>
      </c>
      <c r="M48" s="45">
        <f t="shared" ca="1" si="10"/>
        <v>44.189188432480343</v>
      </c>
      <c r="N48" s="45">
        <f t="shared" ca="1" si="11"/>
        <v>24.265975667999559</v>
      </c>
      <c r="O48" s="38">
        <f ca="1">[2]!S_VAL_PB_lf($A48,$B$3)</f>
        <v>4.2172813415527344</v>
      </c>
      <c r="P48" s="136">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3.3502800599999998</v>
      </c>
      <c r="E49" s="38">
        <f ca="1">[2]!S_WQ_PRECLOSE($A49,$B$3-7,3)</f>
        <v>14.2</v>
      </c>
      <c r="F49" s="38">
        <f ca="1">[2]!S_wQ_CLOSE($A49,$B$3,1)</f>
        <v>14.95</v>
      </c>
      <c r="G49" s="44">
        <f t="shared" ca="1" si="8"/>
        <v>5.2816901408450745E-2</v>
      </c>
      <c r="H49" s="68">
        <f ca="1">[2]!s_dq_preclose($A49,$B$3,3)/[2]!s_mq_preclose($A49,$B$3,3)-1</f>
        <v>5.4301833568406233E-2</v>
      </c>
      <c r="I49" s="39">
        <f>[2]!S_FA_EPS_ADJUST(A49,"2011/12/31")</f>
        <v>0.13635607870815888</v>
      </c>
      <c r="J49" s="45">
        <f>[2]!S_FA_EPS_ADJUST(A49,"2012/12/31")</f>
        <v>0.1583390029134106</v>
      </c>
      <c r="K49" s="45">
        <f ca="1">[2]!s_est_eps($A49,2013,$B$3)</f>
        <v>0.62190002202987671</v>
      </c>
      <c r="L49" s="39">
        <f ca="1">$F49/I49</f>
        <v>109.63940985716732</v>
      </c>
      <c r="M49" s="45">
        <f ca="1">$F49/J49</f>
        <v>94.41767173546981</v>
      </c>
      <c r="N49" s="45">
        <f ca="1">$F49/K49</f>
        <v>24.039233752080147</v>
      </c>
      <c r="O49" s="38">
        <f ca="1">[2]!S_VAL_PB_lf($A49,$B$3)</f>
        <v>4.2299661636352539</v>
      </c>
      <c r="P49" s="136">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7.88</v>
      </c>
      <c r="F50" s="38">
        <f ca="1">[2]!S_wQ_CLOSE($A50,$B$3,1)</f>
        <v>8.1999999999999993</v>
      </c>
      <c r="G50" s="44">
        <f t="shared" ca="1" si="8"/>
        <v>4.0609137055837463E-2</v>
      </c>
      <c r="H50" s="68">
        <f ca="1">[2]!s_dq_preclose($A50,$B$3,3)/[2]!s_mq_preclose($A50,$B$3,3)-1</f>
        <v>3.2745591939546514E-2</v>
      </c>
      <c r="I50" s="39">
        <f>[2]!S_FA_EPS_ADJUST(A50,"2011/12/31")</f>
        <v>0.25896179498603655</v>
      </c>
      <c r="J50" s="45">
        <f>[2]!S_FA_EPS_ADJUST(A50,"2012/12/31")</f>
        <v>0.31817336246089761</v>
      </c>
      <c r="K50" s="45">
        <f ca="1">[2]!s_est_eps($A50,2013,$B$3)</f>
        <v>0</v>
      </c>
      <c r="L50" s="39">
        <f t="shared" ca="1" si="9"/>
        <v>31.664902540709338</v>
      </c>
      <c r="M50" s="45">
        <f t="shared" ca="1" si="10"/>
        <v>25.772113468511211</v>
      </c>
      <c r="N50" s="45" t="e">
        <f t="shared" ca="1" si="11"/>
        <v>#DIV/0!</v>
      </c>
      <c r="O50" s="38">
        <f ca="1">[2]!S_VAL_PB_lf($A50,$B$3)</f>
        <v>2.9135334491729736</v>
      </c>
      <c r="P50" s="136">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12.47</v>
      </c>
      <c r="F51" s="38">
        <f ca="1">[2]!S_wQ_CLOSE($A51,$B$3,1)</f>
        <v>12.93</v>
      </c>
      <c r="G51" s="44">
        <f t="shared" ca="1" si="8"/>
        <v>3.68885324779471E-2</v>
      </c>
      <c r="H51" s="68">
        <f ca="1">[2]!s_dq_preclose($A51,$B$3,3)/[2]!s_mq_preclose($A51,$B$3,3)-1</f>
        <v>1.6509433962264008E-2</v>
      </c>
      <c r="I51" s="39">
        <f>[2]!S_FA_EPS_ADJUST(A51,"2011/12/31")</f>
        <v>0.53275060378906247</v>
      </c>
      <c r="J51" s="45">
        <f>[2]!S_FA_EPS_ADJUST(A51,"2012/12/31")</f>
        <v>0.32380096890625004</v>
      </c>
      <c r="K51" s="45">
        <f ca="1">[2]!s_est_eps($A51,2013,$B$3)</f>
        <v>0</v>
      </c>
      <c r="L51" s="39">
        <f t="shared" ca="1" si="9"/>
        <v>24.270268129286833</v>
      </c>
      <c r="M51" s="45">
        <f t="shared" ca="1" si="10"/>
        <v>39.931937336925067</v>
      </c>
      <c r="N51" s="45" t="e">
        <f t="shared" ca="1" si="11"/>
        <v>#DIV/0!</v>
      </c>
      <c r="O51" s="38">
        <f ca="1">[2]!S_VAL_PB_lf($A51,$B$3)</f>
        <v>2.4759478569030762</v>
      </c>
      <c r="P51" s="136">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0.32031999999999999</v>
      </c>
      <c r="E52" s="38">
        <f ca="1">[2]!S_WQ_PRECLOSE($A52,$B$3-7,3)</f>
        <v>28.85</v>
      </c>
      <c r="F52" s="38">
        <f ca="1">[2]!S_wQ_CLOSE($A52,$B$3,1)</f>
        <v>28.85</v>
      </c>
      <c r="G52" s="44">
        <f t="shared" ca="1" si="8"/>
        <v>0</v>
      </c>
      <c r="H52" s="68">
        <f ca="1">[2]!s_dq_preclose($A52,$B$3,3)/[2]!s_mq_preclose($A52,$B$3,3)-1</f>
        <v>0</v>
      </c>
      <c r="I52" s="39">
        <f>[2]!S_FA_EPS_ADJUST(A52,"2011/12/31")</f>
        <v>0.30136144217082006</v>
      </c>
      <c r="J52" s="45">
        <f>[2]!S_FA_EPS_ADJUST(A52,"2012/12/31")</f>
        <v>0.25143905371254677</v>
      </c>
      <c r="K52" s="45">
        <f ca="1">[2]!s_est_eps($A52,2013,$B$3)</f>
        <v>0</v>
      </c>
      <c r="L52" s="39">
        <f t="shared" ca="1" si="9"/>
        <v>95.732220393500171</v>
      </c>
      <c r="M52" s="45">
        <f t="shared" ca="1" si="10"/>
        <v>114.73953458710615</v>
      </c>
      <c r="N52" s="45" t="e">
        <f t="shared" ca="1" si="11"/>
        <v>#DIV/0!</v>
      </c>
      <c r="O52" s="38">
        <f ca="1">[2]!S_VAL_PB_lf($A52,$B$3)</f>
        <v>4.8251180648803711</v>
      </c>
      <c r="P52" s="136">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12.71</v>
      </c>
      <c r="F53" s="38">
        <f ca="1">[2]!S_wQ_CLOSE($A53,$B$3,1)</f>
        <v>13.2</v>
      </c>
      <c r="G53" s="44">
        <f t="shared" ca="1" si="8"/>
        <v>3.8552321007080836E-2</v>
      </c>
      <c r="H53" s="68">
        <f ca="1">[2]!s_dq_preclose($A53,$B$3,3)/[2]!s_mq_preclose($A53,$B$3,3)-1</f>
        <v>2.088167053364276E-2</v>
      </c>
      <c r="I53" s="39">
        <f>[2]!S_FA_EPS_ADJUST(A53,"2011/12/31")</f>
        <v>0.8204229252971138</v>
      </c>
      <c r="J53" s="45">
        <f>[2]!S_FA_EPS_ADJUST(A53,"2012/12/31")</f>
        <v>0.84585938777089786</v>
      </c>
      <c r="K53" s="45">
        <f ca="1">[2]!s_est_eps($A53,2013,$B$3)</f>
        <v>0.62510001659393311</v>
      </c>
      <c r="L53" s="39">
        <f t="shared" ca="1" si="9"/>
        <v>16.089262736313295</v>
      </c>
      <c r="M53" s="45">
        <f t="shared" ca="1" si="10"/>
        <v>15.605430631663376</v>
      </c>
      <c r="N53" s="45">
        <f t="shared" ca="1" si="11"/>
        <v>21.116620780022728</v>
      </c>
      <c r="O53" s="38">
        <f ca="1">[2]!S_VAL_PB_lf($A53,$B$3)</f>
        <v>2.014033317565918</v>
      </c>
      <c r="P53" s="136">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18.95</v>
      </c>
      <c r="F54" s="38">
        <f ca="1">[2]!S_wQ_CLOSE($A54,$B$3,1)</f>
        <v>21.48</v>
      </c>
      <c r="G54" s="44">
        <f t="shared" ca="1" si="8"/>
        <v>0.13350923482849608</v>
      </c>
      <c r="H54" s="68">
        <f ca="1">[2]!s_dq_preclose($A54,$B$3,3)/[2]!s_mq_preclose($A54,$B$3,3)-1</f>
        <v>0.16108108108108121</v>
      </c>
      <c r="I54" s="39">
        <f>[2]!S_FA_EPS_ADJUST(A54,"2011/12/31")</f>
        <v>0.27766844211382113</v>
      </c>
      <c r="J54" s="45">
        <f>[2]!S_FA_EPS_ADJUST(A54,"2012/12/31")</f>
        <v>0.28037707596205963</v>
      </c>
      <c r="K54" s="45">
        <f ca="1">[2]!s_est_eps($A54,2013,$B$3)</f>
        <v>0</v>
      </c>
      <c r="L54" s="39">
        <f t="shared" ca="1" si="9"/>
        <v>77.358448934556904</v>
      </c>
      <c r="M54" s="45">
        <f t="shared" ca="1" si="10"/>
        <v>76.611113538064913</v>
      </c>
      <c r="N54" s="45" t="e">
        <f t="shared" ca="1" si="11"/>
        <v>#DIV/0!</v>
      </c>
      <c r="O54" s="38">
        <f ca="1">[2]!S_VAL_PB_lf($A54,$B$3)</f>
        <v>3.0203382968902588</v>
      </c>
      <c r="P54" s="136">
        <f>[2]!S_FA_ROE_BASIC($A54,"2012/12/31")/100</f>
        <v>6.4500000000000002E-2</v>
      </c>
      <c r="Q54" s="46"/>
      <c r="R54" s="43"/>
      <c r="S54" s="43"/>
      <c r="T54" s="43"/>
      <c r="U54" s="43"/>
    </row>
    <row r="55" spans="1:21">
      <c r="A55" s="324" t="s">
        <v>24</v>
      </c>
      <c r="B55" s="325"/>
      <c r="C55" s="57"/>
      <c r="D55" s="57"/>
      <c r="E55" s="38"/>
      <c r="F55" s="38"/>
      <c r="G55" s="38"/>
      <c r="H55" s="39"/>
      <c r="I55" s="39"/>
      <c r="J55" s="45"/>
      <c r="K55" s="41"/>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13.01</v>
      </c>
      <c r="F56" s="38">
        <f ca="1">[2]!S_wQ_CLOSE($A56,$B$3,1)</f>
        <v>14.31</v>
      </c>
      <c r="G56" s="44">
        <f ca="1">F56/E56-1</f>
        <v>9.9923136049193007E-2</v>
      </c>
      <c r="H56" s="68">
        <f ca="1">[2]!s_dq_preclose($A56,$B$3,3)/[2]!s_mq_preclose($A56,$B$3,3)-1</f>
        <v>9.9923136049193007E-2</v>
      </c>
      <c r="I56" s="39">
        <f>[2]!S_FA_EPS_ADJUST(A56,"2011/12/31")</f>
        <v>0.12392132085182445</v>
      </c>
      <c r="J56" s="45">
        <f>[2]!S_FA_EPS_ADJUST(A56,"2012/12/31")</f>
        <v>0.1433571237672584</v>
      </c>
      <c r="K56" s="45">
        <f ca="1">[2]!s_est_eps($A56,2013,$B$3)</f>
        <v>0.30000001192092896</v>
      </c>
      <c r="L56" s="39">
        <f t="shared" ref="L56:N59" ca="1" si="12">$F56/I56</f>
        <v>115.47649671286827</v>
      </c>
      <c r="M56" s="45">
        <f t="shared" ca="1" si="12"/>
        <v>99.820641095118617</v>
      </c>
      <c r="N56" s="45">
        <f t="shared" ca="1" si="12"/>
        <v>47.699998104572373</v>
      </c>
      <c r="O56" s="38">
        <f ca="1">[2]!S_VAL_PB_lf($A56,$B$3)</f>
        <v>4.8333606719970703</v>
      </c>
      <c r="P56" s="136">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19.690000000000001</v>
      </c>
      <c r="F57" s="38">
        <f ca="1">[2]!S_wQ_CLOSE($A57,$B$3,1)</f>
        <v>20.8</v>
      </c>
      <c r="G57" s="44">
        <f ca="1">F57/E57-1</f>
        <v>5.6373793803961458E-2</v>
      </c>
      <c r="H57" s="68">
        <f ca="1">[2]!s_dq_preclose($A57,$B$3,3)/[2]!s_mq_preclose($A57,$B$3,3)-1</f>
        <v>5.476673427991896E-2</v>
      </c>
      <c r="I57" s="39">
        <f>[2]!S_FA_EPS_ADJUST(A57,"2011/12/31")</f>
        <v>0.54519261798336804</v>
      </c>
      <c r="J57" s="45">
        <f>[2]!S_FA_EPS_ADJUST(A57,"2012/12/31")</f>
        <v>0.38689070939449066</v>
      </c>
      <c r="K57" s="45">
        <f ca="1">[2]!s_est_eps($A57,2013,$B$3)</f>
        <v>0</v>
      </c>
      <c r="L57" s="39">
        <f t="shared" ca="1" si="12"/>
        <v>38.151653771354873</v>
      </c>
      <c r="M57" s="45">
        <f t="shared" ca="1" si="12"/>
        <v>53.761952652089697</v>
      </c>
      <c r="N57" s="45" t="e">
        <f t="shared" ca="1" si="12"/>
        <v>#DIV/0!</v>
      </c>
      <c r="O57" s="38">
        <f ca="1">[2]!S_VAL_PB_lf($A57,$B$3)</f>
        <v>2.2245824337005615</v>
      </c>
      <c r="P57" s="136">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14.72</v>
      </c>
      <c r="F58" s="38">
        <f ca="1">[2]!S_wQ_CLOSE($A58,$B$3,1)</f>
        <v>16.68</v>
      </c>
      <c r="G58" s="44">
        <f ca="1">F58/E58-1</f>
        <v>0.13315217391304346</v>
      </c>
      <c r="H58" s="68">
        <f ca="1">[2]!s_dq_preclose($A58,$B$3,3)/[2]!s_mq_preclose($A58,$B$3,3)-1</f>
        <v>0.10830564784053154</v>
      </c>
      <c r="I58" s="39">
        <f>[2]!S_FA_EPS_ADJUST(A58,"2011/12/31")</f>
        <v>0.39223403653932581</v>
      </c>
      <c r="J58" s="45">
        <f>[2]!S_FA_EPS_ADJUST(A58,"2012/12/31")</f>
        <v>0.39859600202247192</v>
      </c>
      <c r="K58" s="45">
        <f ca="1">[2]!s_est_eps($A58,2013,$B$3)</f>
        <v>0.41659998893737793</v>
      </c>
      <c r="L58" s="39">
        <f t="shared" ca="1" si="12"/>
        <v>42.52563124599628</v>
      </c>
      <c r="M58" s="45">
        <f t="shared" ca="1" si="12"/>
        <v>41.846882345447156</v>
      </c>
      <c r="N58" s="45">
        <f t="shared" ca="1" si="12"/>
        <v>40.038407208184751</v>
      </c>
      <c r="O58" s="38">
        <f ca="1">[2]!S_VAL_PB_lf($A58,$B$3)</f>
        <v>3.9159443378448486</v>
      </c>
      <c r="P58" s="136">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22.26</v>
      </c>
      <c r="F59" s="38">
        <f ca="1">[2]!S_wQ_CLOSE($A59,$B$3,1)</f>
        <v>22.35</v>
      </c>
      <c r="G59" s="44">
        <f ca="1">F59/E59-1</f>
        <v>4.0431266846361336E-3</v>
      </c>
      <c r="H59" s="68">
        <f ca="1">[2]!s_dq_preclose($A59,$B$3,3)/[2]!s_mq_preclose($A59,$B$3,3)-1</f>
        <v>-6.6666666666665986E-3</v>
      </c>
      <c r="I59" s="39">
        <f>[2]!S_FA_EPS_ADJUST(A59,"2011/12/31")</f>
        <v>0.29633124239849629</v>
      </c>
      <c r="J59" s="45">
        <f>[2]!S_FA_EPS_ADJUST(A59,"2012/12/31")</f>
        <v>0.36319408541180509</v>
      </c>
      <c r="K59" s="45">
        <f ca="1">[2]!s_est_eps($A59,2013,$B$3)</f>
        <v>0</v>
      </c>
      <c r="L59" s="39">
        <f t="shared" ca="1" si="12"/>
        <v>75.42235445408916</v>
      </c>
      <c r="M59" s="45">
        <f t="shared" ca="1" si="12"/>
        <v>61.537345727033546</v>
      </c>
      <c r="N59" s="45" t="e">
        <f t="shared" ca="1" si="12"/>
        <v>#DIV/0!</v>
      </c>
      <c r="O59" s="38">
        <f ca="1">[2]!S_VAL_PB_lf($A59,$B$3)</f>
        <v>5.0634174346923828</v>
      </c>
      <c r="P59" s="136">
        <f>[2]!S_FA_ROE_BASIC($A59,"2012/12/31")/100</f>
        <v>0.11460000000000001</v>
      </c>
      <c r="Q59" s="46"/>
      <c r="R59" s="46"/>
      <c r="S59" s="43"/>
    </row>
    <row r="60" spans="1:21">
      <c r="A60" s="324" t="s">
        <v>25</v>
      </c>
      <c r="B60" s="326"/>
      <c r="C60" s="56"/>
      <c r="D60" s="56"/>
      <c r="E60" s="38"/>
      <c r="F60" s="38"/>
      <c r="G60" s="38"/>
      <c r="H60" s="39"/>
      <c r="I60" s="39"/>
      <c r="J60" s="45"/>
      <c r="K60" s="41"/>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14.68</v>
      </c>
      <c r="F61" s="38">
        <f ca="1">[2]!S_wQ_CLOSE($A61,$B$3,1)</f>
        <v>15.45</v>
      </c>
      <c r="G61" s="44">
        <f t="shared" ref="G61:G66" ca="1" si="13">F61/E61-1</f>
        <v>5.2452316076294192E-2</v>
      </c>
      <c r="H61" s="68">
        <f ca="1">[2]!s_dq_preclose($A61,$B$3,3)/[2]!s_mq_preclose($A61,$B$3,3)-1</f>
        <v>4.2510121457489891E-2</v>
      </c>
      <c r="I61" s="39">
        <f>[2]!S_FA_EPS_ADJUST(A61,"2011/12/31")</f>
        <v>-0.24262948754022165</v>
      </c>
      <c r="J61" s="45">
        <f>[2]!S_FA_EPS_ADJUST(A61,"2012/12/31")</f>
        <v>-2.1487601318808388E-2</v>
      </c>
      <c r="K61" s="45">
        <f ca="1">[2]!s_est_eps($A61,2013,$B$3)</f>
        <v>0</v>
      </c>
      <c r="L61" s="39">
        <f t="shared" ref="L61:L66" ca="1" si="14">$F61/I61</f>
        <v>-63.677338466285107</v>
      </c>
      <c r="M61" s="45">
        <f t="shared" ref="M61:M66" ca="1" si="15">$F61/J61</f>
        <v>-719.0192972575494</v>
      </c>
      <c r="N61" s="45" t="e">
        <f t="shared" ref="N61:N66" ca="1" si="16">$F61/K61</f>
        <v>#DIV/0!</v>
      </c>
      <c r="O61" s="38">
        <f ca="1">[2]!S_VAL_PB_lf($A61,$B$3)</f>
        <v>3.4105072021484375</v>
      </c>
      <c r="P61" s="136">
        <f>[2]!S_FA_ROE_BASIC($A61,"2012/12/31")/100</f>
        <v>-1.21E-2</v>
      </c>
      <c r="Q61" s="46"/>
      <c r="R61" s="46"/>
      <c r="S61" s="43"/>
    </row>
    <row r="62" spans="1:21">
      <c r="A62" s="38" t="s">
        <v>76</v>
      </c>
      <c r="B62" s="38" t="str">
        <f>[2]!S_INFO_NAME(A62)</f>
        <v>铁汉生态</v>
      </c>
      <c r="C62" s="58">
        <f ca="1">[2]!S_SHARE_TOTAL(A62,$B$3)/10^8</f>
        <v>5.05289404</v>
      </c>
      <c r="D62" s="58">
        <f ca="1">[2]!S_SHARE_LIQA(A62,$B$3)/10^8</f>
        <v>2.9293679300000002</v>
      </c>
      <c r="E62" s="38">
        <f ca="1">[2]!S_WQ_PRECLOSE($A62,$B$3-7,3)</f>
        <v>12.07</v>
      </c>
      <c r="F62" s="38">
        <f ca="1">[2]!S_wQ_CLOSE($A62,$B$3,1)</f>
        <v>13.79</v>
      </c>
      <c r="G62" s="44">
        <f t="shared" ca="1" si="13"/>
        <v>0.14250207125103542</v>
      </c>
      <c r="H62" s="68">
        <f ca="1">[2]!s_dq_preclose($A62,$B$3,3)/[2]!s_mq_preclose($A62,$B$3,3)-1</f>
        <v>0.11569579288025889</v>
      </c>
      <c r="I62" s="39">
        <f>[2]!S_FA_EPS_ADJUST(A62,"2011/12/31")</f>
        <v>0.27756918175944967</v>
      </c>
      <c r="J62" s="45">
        <f>[2]!S_FA_EPS_ADJUST(A62,"2012/12/31")</f>
        <v>0.42729310898037354</v>
      </c>
      <c r="K62" s="45">
        <f ca="1">[2]!s_est_eps($A62,2013,$B$3)</f>
        <v>0</v>
      </c>
      <c r="L62" s="39">
        <f t="shared" ca="1" si="14"/>
        <v>49.681307962895012</v>
      </c>
      <c r="M62" s="45">
        <f t="shared" ca="1" si="15"/>
        <v>32.272928606095078</v>
      </c>
      <c r="N62" s="45" t="e">
        <f t="shared" ca="1" si="16"/>
        <v>#DIV/0!</v>
      </c>
      <c r="O62" s="38">
        <f ca="1">[2]!S_VAL_PB_lf($A62,$B$3)</f>
        <v>3.726142406463623</v>
      </c>
      <c r="P62" s="136">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2.0134056</v>
      </c>
      <c r="E63" s="38">
        <f ca="1">[2]!S_WQ_PRECLOSE($A63,$B$3-7,3)</f>
        <v>14.62</v>
      </c>
      <c r="F63" s="38">
        <f ca="1">[2]!S_wQ_CLOSE($A63,$B$3,1)</f>
        <v>14.9</v>
      </c>
      <c r="G63" s="44">
        <f t="shared" ca="1" si="13"/>
        <v>1.9151846785225857E-2</v>
      </c>
      <c r="H63" s="68">
        <f ca="1">[2]!s_dq_preclose($A63,$B$3,3)/[2]!s_mq_preclose($A63,$B$3,3)-1</f>
        <v>-7.9893475366178413E-3</v>
      </c>
      <c r="I63" s="39">
        <f>[2]!S_FA_EPS_ADJUST(A63,"2011/12/31")</f>
        <v>0.1850765936464934</v>
      </c>
      <c r="J63" s="45">
        <f>[2]!S_FA_EPS_ADJUST(A63,"2012/12/31")</f>
        <v>0.28895274184102848</v>
      </c>
      <c r="K63" s="45">
        <f ca="1">[2]!s_est_eps($A63,2013,$B$3)</f>
        <v>0.63609999418258667</v>
      </c>
      <c r="L63" s="39">
        <f t="shared" ca="1" si="14"/>
        <v>80.50720896916782</v>
      </c>
      <c r="M63" s="45">
        <f t="shared" ca="1" si="15"/>
        <v>51.565525577180544</v>
      </c>
      <c r="N63" s="45">
        <f t="shared" ca="1" si="16"/>
        <v>23.423990152911543</v>
      </c>
      <c r="O63" s="38">
        <f ca="1">[2]!S_VAL_PB_lf($A63,$B$3)</f>
        <v>5.0614972114562988</v>
      </c>
      <c r="P63" s="136">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17.420000000000002</v>
      </c>
      <c r="F64" s="38">
        <f ca="1">[2]!S_wQ_CLOSE($A64,$B$3,1)</f>
        <v>18.149999999999999</v>
      </c>
      <c r="G64" s="44">
        <f t="shared" ca="1" si="13"/>
        <v>4.1905855338691067E-2</v>
      </c>
      <c r="H64" s="68">
        <f ca="1">[2]!s_dq_preclose($A64,$B$3,3)/[2]!s_mq_preclose($A64,$B$3,3)-1</f>
        <v>2.7164685908318997E-2</v>
      </c>
      <c r="I64" s="39">
        <f>[2]!S_FA_EPS_ADJUST(A64,"2011/12/31")</f>
        <v>0.59994722539062495</v>
      </c>
      <c r="J64" s="45">
        <f>[2]!S_FA_EPS_ADJUST(A64,"2012/12/31")</f>
        <v>0.64592854069010419</v>
      </c>
      <c r="K64" s="45">
        <f ca="1">[2]!s_est_eps($A64,2013,$B$3)</f>
        <v>0</v>
      </c>
      <c r="L64" s="39">
        <f t="shared" ca="1" si="14"/>
        <v>30.252660953940666</v>
      </c>
      <c r="M64" s="45">
        <f t="shared" ca="1" si="15"/>
        <v>28.099083500178988</v>
      </c>
      <c r="N64" s="45" t="e">
        <f t="shared" ca="1" si="16"/>
        <v>#DIV/0!</v>
      </c>
      <c r="O64" s="38">
        <f ca="1">[2]!S_VAL_PB_lf($A64,$B$3)</f>
        <v>3.1334645748138428</v>
      </c>
      <c r="P64" s="136">
        <f>[2]!S_FA_ROE_BASIC($A64,"2012/12/31")/100</f>
        <v>0.1447</v>
      </c>
      <c r="Q64" s="46"/>
      <c r="R64" s="46"/>
      <c r="S64" s="43"/>
    </row>
    <row r="65" spans="1:19">
      <c r="A65" s="38" t="s">
        <v>79</v>
      </c>
      <c r="B65" s="38" t="str">
        <f>[2]!S_INFO_NAME(A65)</f>
        <v>东方园林</v>
      </c>
      <c r="C65" s="58">
        <f ca="1">[2]!S_SHARE_TOTAL(A65,$B$3)/10^8</f>
        <v>10.038852690000001</v>
      </c>
      <c r="D65" s="58">
        <f ca="1">[2]!S_SHARE_LIQA(A65,$B$3)/10^8</f>
        <v>4.5269536500000003</v>
      </c>
      <c r="E65" s="38">
        <f ca="1">[2]!S_WQ_PRECLOSE($A65,$B$3-7,3)</f>
        <v>16.91</v>
      </c>
      <c r="F65" s="38">
        <f ca="1">[2]!S_wQ_CLOSE($A65,$B$3,1)</f>
        <v>18.2</v>
      </c>
      <c r="G65" s="44">
        <f t="shared" ca="1" si="13"/>
        <v>7.6286221170904778E-2</v>
      </c>
      <c r="H65" s="68">
        <f ca="1">[2]!s_dq_preclose($A65,$B$3,3)/[2]!s_mq_preclose($A65,$B$3,3)-1</f>
        <v>6.1843640606767725E-2</v>
      </c>
      <c r="I65" s="39">
        <f>[2]!S_FA_EPS_ADJUST(A65,"2011/12/31")</f>
        <v>0.44799428133654584</v>
      </c>
      <c r="J65" s="45">
        <f>[2]!S_FA_EPS_ADJUST(A65,"2012/12/31")</f>
        <v>0.68545973798924231</v>
      </c>
      <c r="K65" s="45">
        <f ca="1">[2]!s_est_eps($A65,2013,$B$3)</f>
        <v>1.3977999687194824</v>
      </c>
      <c r="L65" s="39">
        <f t="shared" ca="1" si="14"/>
        <v>40.62551857961698</v>
      </c>
      <c r="M65" s="45">
        <f t="shared" ca="1" si="15"/>
        <v>26.551523001757445</v>
      </c>
      <c r="N65" s="45">
        <f t="shared" ca="1" si="16"/>
        <v>13.02046101537184</v>
      </c>
      <c r="O65" s="38">
        <f ca="1">[2]!S_VAL_PB_lf($A65,$B$3)</f>
        <v>3.3784382343292236</v>
      </c>
      <c r="P65" s="136">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12.89</v>
      </c>
      <c r="F66" s="38">
        <f ca="1">[2]!S_wQ_CLOSE($A66,$B$3,1)</f>
        <v>13.57</v>
      </c>
      <c r="G66" s="44">
        <f t="shared" ca="1" si="13"/>
        <v>5.2754072924747764E-2</v>
      </c>
      <c r="H66" s="68">
        <f ca="1">[2]!s_dq_preclose($A66,$B$3,3)/[2]!s_mq_preclose($A66,$B$3,3)-1</f>
        <v>2.8030303030303072E-2</v>
      </c>
      <c r="I66" s="39">
        <f>[2]!S_FA_EPS_ADJUST(A66,"2011/12/31")</f>
        <v>0.30079241187457062</v>
      </c>
      <c r="J66" s="45">
        <f>[2]!S_FA_EPS_ADJUST(A66,"2012/12/31")</f>
        <v>0.42969154401977899</v>
      </c>
      <c r="K66" s="45">
        <f ca="1">[2]!s_est_eps($A66,2013,$B$3)</f>
        <v>0.58179998397827148</v>
      </c>
      <c r="L66" s="39">
        <f t="shared" ca="1" si="14"/>
        <v>45.114169986637307</v>
      </c>
      <c r="M66" s="45">
        <f t="shared" ca="1" si="15"/>
        <v>31.58079368528454</v>
      </c>
      <c r="N66" s="45">
        <f t="shared" ca="1" si="16"/>
        <v>23.324167022505108</v>
      </c>
      <c r="O66" s="38">
        <f ca="1">[2]!S_VAL_PB_lf($A66,$B$3)</f>
        <v>3.273395299911499</v>
      </c>
      <c r="P66" s="136">
        <f>[2]!S_FA_ROE_BASIC($A66,"2012/12/31")/100</f>
        <v>0.16200000000000001</v>
      </c>
      <c r="Q66" s="46"/>
      <c r="R66" s="46"/>
      <c r="S66" s="43"/>
    </row>
    <row r="67" spans="1:19">
      <c r="A67" s="327" t="s">
        <v>199</v>
      </c>
      <c r="B67" s="326"/>
      <c r="C67" s="56"/>
      <c r="D67" s="56"/>
      <c r="E67" s="38"/>
      <c r="F67" s="38"/>
      <c r="G67" s="38"/>
      <c r="H67" s="39"/>
      <c r="I67" s="39"/>
      <c r="J67" s="45"/>
      <c r="K67" s="41"/>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11.93</v>
      </c>
      <c r="F68" s="38">
        <f ca="1">[2]!S_wQ_CLOSE($A68,$B$3,1)</f>
        <v>12.5</v>
      </c>
      <c r="G68" s="44">
        <f ca="1">F68/E68-1</f>
        <v>4.7778709136630404E-2</v>
      </c>
      <c r="H68" s="68">
        <f ca="1">[2]!s_dq_preclose($A68,$B$3,3)/[2]!s_mq_preclose($A68,$B$3,3)-1</f>
        <v>1.7087062652563212E-2</v>
      </c>
      <c r="I68" s="39">
        <f>[2]!S_FA_EPS_ADJUST($A68,"2011/12/31")</f>
        <v>0.13047752031764603</v>
      </c>
      <c r="J68" s="45">
        <f>[2]!S_FA_EPS_ADJUST(A68,"2012/12/31")</f>
        <v>0.14573470154172244</v>
      </c>
      <c r="K68" s="45">
        <f ca="1">[2]!s_est_eps($A68,2013,$B$3)</f>
        <v>0.21529999375343323</v>
      </c>
      <c r="L68" s="39">
        <f t="shared" ref="L68:N71" ca="1" si="17">$F68/I68</f>
        <v>95.801943273974643</v>
      </c>
      <c r="M68" s="45">
        <f t="shared" ca="1" si="17"/>
        <v>85.772296287451965</v>
      </c>
      <c r="N68" s="45">
        <f t="shared" ca="1" si="17"/>
        <v>58.058524675645387</v>
      </c>
      <c r="O68" s="38">
        <f ca="1">[2]!S_VAL_PB_lf($A68,$B$3)</f>
        <v>2.7643563747406006</v>
      </c>
      <c r="P68" s="136">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13.4</v>
      </c>
      <c r="F69" s="38">
        <f ca="1">[2]!S_wQ_CLOSE($A69,$B$3,1)</f>
        <v>14.78</v>
      </c>
      <c r="G69" s="44">
        <f ca="1">F69/E69-1</f>
        <v>0.10298507462686568</v>
      </c>
      <c r="H69" s="68">
        <f ca="1">[2]!s_dq_preclose($A69,$B$3,3)/[2]!s_mq_preclose($A69,$B$3,3)-1</f>
        <v>8.6764705882352855E-2</v>
      </c>
      <c r="I69" s="39">
        <f>[2]!S_FA_EPS_ADJUST($A69,"2011/12/31")</f>
        <v>0.1844643</v>
      </c>
      <c r="J69" s="45">
        <f>[2]!S_FA_EPS_ADJUST(A69,"2012/12/31")</f>
        <v>0.10069459345679013</v>
      </c>
      <c r="K69" s="45">
        <f ca="1">[2]!s_est_eps($A69,2013,$B$3)</f>
        <v>0.23669999837875366</v>
      </c>
      <c r="L69" s="39">
        <f t="shared" ca="1" si="17"/>
        <v>80.123904733869907</v>
      </c>
      <c r="M69" s="45">
        <f t="shared" ca="1" si="17"/>
        <v>146.78047244256828</v>
      </c>
      <c r="N69" s="45">
        <f t="shared" ca="1" si="17"/>
        <v>62.441910017886428</v>
      </c>
      <c r="O69" s="38">
        <f ca="1">[2]!S_VAL_PB_lf($A69,$B$3)</f>
        <v>7.4283065795898437</v>
      </c>
      <c r="P69" s="136">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8.32</v>
      </c>
      <c r="F70" s="38">
        <f ca="1">[2]!S_wQ_CLOSE($A70,$B$3,1)</f>
        <v>8.7799999999999994</v>
      </c>
      <c r="G70" s="44">
        <f ca="1">F70/E70-1</f>
        <v>5.5288461538461453E-2</v>
      </c>
      <c r="H70" s="68">
        <f ca="1">[2]!s_dq_preclose($A70,$B$3,3)/[2]!s_mq_preclose($A70,$B$3,3)-1</f>
        <v>2.211874272409764E-2</v>
      </c>
      <c r="I70" s="39">
        <f>[2]!S_FA_EPS_ADJUST($A70,"2011/12/31")</f>
        <v>0.57300093243902439</v>
      </c>
      <c r="J70" s="45">
        <f>[2]!S_FA_EPS_ADJUST(A70,"2012/12/31")</f>
        <v>0.30819752519699811</v>
      </c>
      <c r="K70" s="45">
        <f ca="1">[2]!s_est_eps($A70,2013,$B$3)</f>
        <v>0.27000001072883606</v>
      </c>
      <c r="L70" s="39">
        <f t="shared" ca="1" si="17"/>
        <v>15.322837194395523</v>
      </c>
      <c r="M70" s="45">
        <f t="shared" ca="1" si="17"/>
        <v>28.488223565026594</v>
      </c>
      <c r="N70" s="45">
        <f t="shared" ca="1" si="17"/>
        <v>32.518517226348735</v>
      </c>
      <c r="O70" s="38">
        <f ca="1">[2]!S_VAL_PB_lf($A70,$B$3)</f>
        <v>2.1296844482421875</v>
      </c>
      <c r="P70" s="136">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30.08</v>
      </c>
      <c r="F71" s="38">
        <f ca="1">[2]!S_wQ_CLOSE($A71,$B$3,1)</f>
        <v>30.54</v>
      </c>
      <c r="G71" s="44">
        <f ca="1">F71/E71-1</f>
        <v>1.5292553191489366E-2</v>
      </c>
      <c r="H71" s="68">
        <f ca="1">[2]!s_dq_preclose($A71,$B$3,3)/[2]!s_mq_preclose($A71,$B$3,3)-1</f>
        <v>2.2973416475222663E-3</v>
      </c>
      <c r="I71" s="39">
        <f>[2]!S_FA_EPS_ADJUST($A71,"2011/12/31")</f>
        <v>0.58651830505635716</v>
      </c>
      <c r="J71" s="45">
        <f>[2]!S_FA_EPS_ADJUST(A71,"2012/12/31")</f>
        <v>0.76783713714557722</v>
      </c>
      <c r="K71" s="45">
        <f ca="1">[2]!s_est_eps($A71,2013,$B$3)</f>
        <v>0</v>
      </c>
      <c r="L71" s="39">
        <f t="shared" ca="1" si="17"/>
        <v>52.069986114185269</v>
      </c>
      <c r="M71" s="45">
        <f t="shared" ca="1" si="17"/>
        <v>39.774059527170017</v>
      </c>
      <c r="N71" s="45" t="e">
        <f t="shared" ca="1" si="17"/>
        <v>#DIV/0!</v>
      </c>
      <c r="O71" s="38">
        <f ca="1">[2]!S_VAL_PB_lf($A71,$B$3)</f>
        <v>4.3646554946899414</v>
      </c>
      <c r="P71" s="136">
        <f>[2]!S_FA_ROE_BASIC($A71,"2012/12/31")/100</f>
        <v>0.1537</v>
      </c>
      <c r="Q71" s="46"/>
      <c r="R71" s="46"/>
      <c r="S71" s="43"/>
    </row>
    <row r="72" spans="1:19">
      <c r="A72" s="327" t="s">
        <v>26</v>
      </c>
      <c r="B72" s="326"/>
      <c r="C72" s="56"/>
      <c r="D72" s="56"/>
      <c r="E72" s="38"/>
      <c r="F72" s="38"/>
      <c r="G72" s="38"/>
      <c r="H72" s="39"/>
      <c r="I72" s="39"/>
      <c r="J72" s="45"/>
      <c r="K72" s="41"/>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9.4032741299999998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[2]!s_est_eps($A73,2013,$B$3)</f>
        <v>0.12110000103712082</v>
      </c>
      <c r="L73" s="39">
        <f t="shared" ref="L73:N75" ca="1" si="18">$F73/I73</f>
        <v>9.3764620470889568</v>
      </c>
      <c r="M73" s="45">
        <f t="shared" ca="1" si="18"/>
        <v>205.41522004086795</v>
      </c>
      <c r="N73" s="45">
        <f t="shared" ca="1" si="18"/>
        <v>61.932286835414828</v>
      </c>
      <c r="O73" s="38">
        <f ca="1">[2]!S_VAL_PB_lf($A73,$B$3)</f>
        <v>2.732271671295166</v>
      </c>
      <c r="P73" s="136">
        <f>[2]!S_FA_ROE_BASIC($A73,"2012/12/31")/100</f>
        <v>1.3500000000000002E-2</v>
      </c>
      <c r="Q73" s="46"/>
      <c r="R73" s="46"/>
      <c r="S73" s="43"/>
    </row>
    <row r="74" spans="1:19">
      <c r="A74" s="38" t="s">
        <v>86</v>
      </c>
      <c r="B74" s="38" t="str">
        <f>[2]!S_INFO_NAME(A74)</f>
        <v>长青集团</v>
      </c>
      <c r="C74" s="58">
        <f ca="1">[2]!S_SHARE_TOTAL(A74,$B$3)/10^8</f>
        <v>1.490065</v>
      </c>
      <c r="D74" s="58">
        <f ca="1">[2]!S_SHARE_LIQA(A74,$B$3)/10^8</f>
        <v>0.38109999999999999</v>
      </c>
      <c r="E74" s="38">
        <f ca="1">[2]!S_WQ_PRECLOSE($A74,$B$3-7,3)</f>
        <v>17.97</v>
      </c>
      <c r="F74" s="38">
        <f ca="1">[2]!S_wQ_CLOSE($A74,$B$3,1)</f>
        <v>17.649999999999999</v>
      </c>
      <c r="G74" s="44">
        <f ca="1">F74/E74-1</f>
        <v>-1.7807456872565353E-2</v>
      </c>
      <c r="H74" s="68">
        <f ca="1">[2]!s_dq_preclose($A74,$B$3,3)/[2]!s_mq_preclose($A74,$B$3,3)-1</f>
        <v>1.4367816091954033E-2</v>
      </c>
      <c r="I74" s="39">
        <f>[2]!S_FA_EPS_ADJUST(A74,"2011/12/31")</f>
        <v>0.53704383627559871</v>
      </c>
      <c r="J74" s="45">
        <f>[2]!S_FA_EPS_ADJUST(A74,"2012/12/31")</f>
        <v>0.40277706636958788</v>
      </c>
      <c r="K74" s="45">
        <f ca="1">[2]!s_est_eps($A74,2013,$B$3)</f>
        <v>0</v>
      </c>
      <c r="L74" s="39">
        <f t="shared" ca="1" si="18"/>
        <v>32.86510114779982</v>
      </c>
      <c r="M74" s="45">
        <f t="shared" ca="1" si="18"/>
        <v>43.82076705381327</v>
      </c>
      <c r="N74" s="45" t="e">
        <f t="shared" ca="1" si="18"/>
        <v>#DIV/0!</v>
      </c>
      <c r="O74" s="38">
        <f ca="1">[2]!S_VAL_PB_lf($A74,$B$3)</f>
        <v>2.4746773242950439</v>
      </c>
      <c r="P74" s="136">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12.26</v>
      </c>
      <c r="F75" s="38">
        <f ca="1">[2]!S_wQ_CLOSE($A75,$B$3,1)</f>
        <v>13.07</v>
      </c>
      <c r="G75" s="44">
        <f ca="1">F75/E75-1</f>
        <v>6.6068515497553104E-2</v>
      </c>
      <c r="H75" s="68">
        <f ca="1">[2]!s_dq_preclose($A75,$B$3,3)/[2]!s_mq_preclose($A75,$B$3,3)-1</f>
        <v>9.8319327731092532E-2</v>
      </c>
      <c r="I75" s="39">
        <f>[2]!S_FA_EPS_ADJUST(A75,"2011/12/31")</f>
        <v>0.14710292487099788</v>
      </c>
      <c r="J75" s="45">
        <f>[2]!S_FA_EPS_ADJUST(A75,"2012/12/31")</f>
        <v>0.18917258788402389</v>
      </c>
      <c r="K75" s="45">
        <f ca="1">[2]!s_est_eps($A75,2013,$B$3)</f>
        <v>0.36710000038146973</v>
      </c>
      <c r="L75" s="39">
        <f t="shared" ca="1" si="18"/>
        <v>88.849355044855528</v>
      </c>
      <c r="M75" s="45">
        <f t="shared" ca="1" si="18"/>
        <v>69.090348375488901</v>
      </c>
      <c r="N75" s="45">
        <f t="shared" ca="1" si="18"/>
        <v>35.603377789208359</v>
      </c>
      <c r="O75" s="38">
        <f ca="1">[2]!S_VAL_PB_lf($A75,$B$3)</f>
        <v>5.3270645141601562</v>
      </c>
      <c r="P75" s="136">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194.37916687424698</v>
      </c>
      <c r="M76" s="51">
        <f ca="1">AVERAGE(M9:M33,M35:M45,M47:M54,M56:M59,M61:M66,M68:M71,M73:M75)</f>
        <v>63.577157207231622</v>
      </c>
      <c r="N76" s="51" t="e">
        <f ca="1">AVERAGE(N9:N33,N35:N45,N47:N54,N56:N59,N61:N66,N68:N71,N73:N75)</f>
        <v>#DIV/0!</v>
      </c>
      <c r="O76" s="51">
        <f ca="1">AVERAGE(O9:O33,O35:O45,O47:O54,O56:O59,O61:O66,O68:O71,O73:O75)</f>
        <v>3.9327007160812126</v>
      </c>
      <c r="P76" s="137"/>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55:B55"/>
    <mergeCell ref="A60:B60"/>
    <mergeCell ref="A67:B67"/>
    <mergeCell ref="A72:B72"/>
    <mergeCell ref="A8:B8"/>
    <mergeCell ref="A34:B34"/>
    <mergeCell ref="A46:B46"/>
    <mergeCell ref="A4:P5"/>
    <mergeCell ref="A6:A7"/>
    <mergeCell ref="B6:B7"/>
    <mergeCell ref="E6:E7"/>
    <mergeCell ref="F6:F7"/>
    <mergeCell ref="G6:G7"/>
    <mergeCell ref="C6:C7"/>
    <mergeCell ref="D6:D7"/>
    <mergeCell ref="H6:H7"/>
    <mergeCell ref="I6:K6"/>
    <mergeCell ref="L6:N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58" activePane="bottomRight" state="frozen"/>
      <selection pane="topRight" activeCell="K1" sqref="K1"/>
      <selection pane="bottomLeft" activeCell="A4" sqref="A4"/>
      <selection pane="bottomRight" activeCell="J4" sqref="J4"/>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8" t="s">
        <v>121</v>
      </c>
      <c r="L1" s="278" t="s">
        <v>124</v>
      </c>
      <c r="M1" s="279" t="s">
        <v>125</v>
      </c>
      <c r="N1" s="224" t="str">
        <f>[2]!HisQuote("[851641.SI,850729.SI,851621.SI]","[Close]","5",,,-3,"Y",2,2,1,1,1,1,2,1,1,,3)</f>
        <v>Wind资讯</v>
      </c>
      <c r="O1" s="279" t="s">
        <v>126</v>
      </c>
      <c r="P1" s="278" t="s">
        <v>127</v>
      </c>
      <c r="Q1" s="278" t="s">
        <v>128</v>
      </c>
      <c r="R1" s="105"/>
      <c r="S1" s="90"/>
      <c r="T1" s="331" t="s">
        <v>112</v>
      </c>
      <c r="U1" s="332"/>
      <c r="V1" s="332"/>
      <c r="W1" s="332"/>
      <c r="X1" s="332"/>
      <c r="Y1" s="332"/>
      <c r="Z1" s="332"/>
      <c r="AA1" s="333"/>
      <c r="AB1" s="90"/>
      <c r="AC1" s="331" t="s">
        <v>113</v>
      </c>
      <c r="AD1" s="332"/>
      <c r="AE1" s="332"/>
      <c r="AF1" s="332"/>
      <c r="AG1" s="332"/>
      <c r="AH1" s="332"/>
      <c r="AI1" s="332"/>
      <c r="AJ1" s="333"/>
      <c r="AK1" s="90"/>
      <c r="AL1" s="331" t="s">
        <v>114</v>
      </c>
      <c r="AM1" s="332"/>
      <c r="AN1" s="332"/>
      <c r="AO1" s="332"/>
      <c r="AP1" s="332"/>
      <c r="AQ1" s="332"/>
      <c r="AR1" s="332"/>
      <c r="AS1" s="332"/>
      <c r="AU1" s="331" t="s">
        <v>112</v>
      </c>
      <c r="AV1" s="332"/>
      <c r="AW1" s="332"/>
      <c r="AX1" s="332"/>
      <c r="AY1" s="332"/>
      <c r="AZ1" s="332"/>
      <c r="BA1" s="332"/>
      <c r="BB1" s="333"/>
    </row>
    <row r="2" spans="1:54">
      <c r="D2" s="252"/>
      <c r="E2" s="252"/>
      <c r="F2" s="252"/>
      <c r="G2" s="252"/>
      <c r="H2" s="252"/>
      <c r="J2" s="129"/>
      <c r="K2" s="129" t="s">
        <v>122</v>
      </c>
      <c r="L2" s="129" t="s">
        <v>129</v>
      </c>
      <c r="M2" s="280" t="s">
        <v>130</v>
      </c>
      <c r="N2" s="114"/>
      <c r="O2" s="282" t="s">
        <v>131</v>
      </c>
      <c r="P2" s="283" t="s">
        <v>132</v>
      </c>
      <c r="Q2" s="129" t="s">
        <v>133</v>
      </c>
      <c r="R2" s="109" t="s">
        <v>134</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123</v>
      </c>
      <c r="L3" s="94" t="s">
        <v>123</v>
      </c>
      <c r="M3" s="281" t="s">
        <v>123</v>
      </c>
      <c r="N3" s="281" t="s">
        <v>2</v>
      </c>
      <c r="O3" s="284" t="s">
        <v>123</v>
      </c>
      <c r="P3" s="285" t="s">
        <v>123</v>
      </c>
      <c r="Q3" s="94" t="s">
        <v>123</v>
      </c>
      <c r="R3" s="97" t="s">
        <v>123</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7">
        <f ca="1">A6-7</f>
        <v>41862</v>
      </c>
      <c r="B4" s="119" t="s">
        <v>121</v>
      </c>
      <c r="C4" s="119" t="s">
        <v>124</v>
      </c>
      <c r="D4" s="119" t="s">
        <v>125</v>
      </c>
      <c r="E4" s="119" t="s">
        <v>126</v>
      </c>
      <c r="F4" s="119" t="s">
        <v>127</v>
      </c>
      <c r="G4" s="119" t="s">
        <v>128</v>
      </c>
      <c r="H4" s="118"/>
      <c r="J4" s="99">
        <v>40776</v>
      </c>
      <c r="K4" s="87">
        <v>2807.6640000000002</v>
      </c>
      <c r="L4" s="87">
        <v>2534.3580000000002</v>
      </c>
      <c r="M4" s="87">
        <v>5565.9369999999999</v>
      </c>
      <c r="N4" s="107">
        <v>40776</v>
      </c>
      <c r="O4" s="87">
        <v>1651.68</v>
      </c>
      <c r="P4" s="87">
        <v>6833.43</v>
      </c>
      <c r="Q4" s="87">
        <v>2104.35</v>
      </c>
      <c r="R4" s="87">
        <v>2746.4367905683607</v>
      </c>
      <c r="T4" s="74">
        <f t="shared" ref="T4:T67" si="1">J4</f>
        <v>40776</v>
      </c>
      <c r="U4" s="75">
        <f>K4/K$4-1</f>
        <v>0</v>
      </c>
      <c r="V4" s="75">
        <f>L4/L$4-1</f>
        <v>0</v>
      </c>
      <c r="W4" s="75">
        <f>M4/M$4-1</f>
        <v>0</v>
      </c>
      <c r="X4" s="75">
        <f>O4/O$4-1</f>
        <v>0</v>
      </c>
      <c r="Y4" s="75">
        <f>P4/P$4-1</f>
        <v>0</v>
      </c>
      <c r="Z4" s="75">
        <f>Q4/Q$4-1</f>
        <v>0</v>
      </c>
      <c r="AA4" s="75">
        <f>R4/R$4-1</f>
        <v>0</v>
      </c>
      <c r="AC4" s="74">
        <f>J55</f>
        <v>41147</v>
      </c>
      <c r="AD4" s="75">
        <f t="shared" ref="AD4:AF5" si="2">K55/K$55-1</f>
        <v>0</v>
      </c>
      <c r="AE4" s="75">
        <f t="shared" si="2"/>
        <v>0</v>
      </c>
      <c r="AF4" s="75">
        <f t="shared" si="2"/>
        <v>0</v>
      </c>
      <c r="AG4" s="75">
        <f>O55/O$55-1</f>
        <v>0</v>
      </c>
      <c r="AH4" s="75">
        <f>P55/P$55-1</f>
        <v>0</v>
      </c>
      <c r="AI4" s="75">
        <f>Q55/Q$55-1</f>
        <v>0</v>
      </c>
      <c r="AJ4" s="75">
        <f>R55/R$55-1</f>
        <v>0</v>
      </c>
      <c r="AL4" s="74">
        <f>J107</f>
        <v>41525</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41525</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1245</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40783</v>
      </c>
      <c r="K5" s="87">
        <v>2901.2159999999999</v>
      </c>
      <c r="L5" s="87">
        <v>2612.1880000000001</v>
      </c>
      <c r="M5" s="87">
        <v>5747.8579</v>
      </c>
      <c r="N5" s="107">
        <v>40783</v>
      </c>
      <c r="O5" s="87">
        <v>1720.38</v>
      </c>
      <c r="P5" s="87">
        <v>7031.68</v>
      </c>
      <c r="Q5" s="87">
        <v>2179</v>
      </c>
      <c r="R5" s="87">
        <v>2706.6767419359498</v>
      </c>
      <c r="T5" s="74">
        <f t="shared" si="1"/>
        <v>40783</v>
      </c>
      <c r="U5" s="75">
        <f t="shared" ref="U5:U68" si="5">K5/K$4-1</f>
        <v>3.3320226351871041E-2</v>
      </c>
      <c r="V5" s="75">
        <f t="shared" ref="V5:V68" si="6">L5/L$4-1</f>
        <v>3.0709947055625131E-2</v>
      </c>
      <c r="W5" s="75">
        <f t="shared" ref="W5:W68" si="7">M5/M$4-1</f>
        <v>3.2684685435713678E-2</v>
      </c>
      <c r="X5" s="75">
        <f t="shared" ref="X5:X68" si="8">O5/O$4-1</f>
        <v>4.1594013368206895E-2</v>
      </c>
      <c r="Y5" s="75">
        <f t="shared" ref="Y5:Y68" si="9">P5/P$4-1</f>
        <v>2.9011784711338251E-2</v>
      </c>
      <c r="Z5" s="75">
        <f t="shared" ref="Z5:AA68" si="10">Q5/Q$4-1</f>
        <v>3.5474136906883391E-2</v>
      </c>
      <c r="AA5" s="75">
        <f t="shared" ref="AA5:AA19" si="11">R5/R$4-1</f>
        <v>-1.4476957477758901E-2</v>
      </c>
      <c r="AC5" s="74">
        <f t="shared" ref="AC5:AC68" si="12">J56</f>
        <v>41154</v>
      </c>
      <c r="AD5" s="75">
        <f t="shared" si="2"/>
        <v>-3.1115575716589072E-2</v>
      </c>
      <c r="AE5" s="75">
        <f t="shared" si="2"/>
        <v>-2.1309648086328403E-2</v>
      </c>
      <c r="AF5" s="75">
        <f t="shared" si="2"/>
        <v>-2.8808290937384573E-2</v>
      </c>
      <c r="AG5" s="75">
        <f t="shared" ref="AG5:AI6" si="13">O56/O$55-1</f>
        <v>-4.2066665160790051E-2</v>
      </c>
      <c r="AH5" s="75">
        <f t="shared" si="13"/>
        <v>-3.273759736024251E-2</v>
      </c>
      <c r="AI5" s="75">
        <f t="shared" si="13"/>
        <v>-3.2535917177247242E-2</v>
      </c>
      <c r="AJ5" s="75">
        <f t="shared" ref="AJ5:AJ68" si="14">R56/R$55-1</f>
        <v>6.3364697450758456E-3</v>
      </c>
      <c r="AL5" s="74">
        <f t="shared" ref="AL5:AL52" si="15">J108</f>
        <v>41532</v>
      </c>
      <c r="AM5" s="75">
        <f t="shared" si="3"/>
        <v>5.5611587500455917E-2</v>
      </c>
      <c r="AN5" s="75">
        <f t="shared" si="3"/>
        <v>4.496463306188403E-2</v>
      </c>
      <c r="AO5" s="75">
        <f t="shared" si="3"/>
        <v>8.5997445358452218E-3</v>
      </c>
      <c r="AP5" s="75">
        <f t="shared" ref="AP5:AR6" si="16">O108/O$107-1</f>
        <v>-1.6203155351305232E-2</v>
      </c>
      <c r="AQ5" s="75">
        <f t="shared" si="16"/>
        <v>6.4546361447063605E-2</v>
      </c>
      <c r="AR5" s="75">
        <f t="shared" si="16"/>
        <v>2.4504486737008335E-2</v>
      </c>
      <c r="AS5" s="75">
        <f t="shared" ref="AS5:AS53" si="17">R108/R$107-1</f>
        <v>3.69101979126647E-2</v>
      </c>
      <c r="AU5" s="74">
        <f>IF(ISERROR(INDEX(($AL$4:$AS$53,$AC$4:$AJ$105,$T$4:$AA$156),,1,$B$16)),"",INDEX(($AL$4:$AS$53,$AC$4:$AJ$105,$T$4:$AA$156),,1,$B$16))</f>
        <v>41532</v>
      </c>
      <c r="AV5" s="75">
        <f>IF(ISERROR(INDEX(($AL$4:$AS$53,$AC$4:$AJ$105,$T$4:$AA$156),,2,$B$16)),"",INDEX(($AL$4:$AS$53,$AC$4:$AJ$105,$T$4:$AA$156),,2,$B$16))</f>
        <v>5.5611587500455917E-2</v>
      </c>
      <c r="AW5" s="75">
        <f>IF(ISERROR(INDEX(($AL$4:$AS$53,$AC$4:$AJ$105,$T$4:$AA$156),,3,$B$16)),"",INDEX(($AL$4:$AS$53,$AC$4:$AJ$105,$T$4:$AA$156),,3,$B$16))</f>
        <v>4.496463306188403E-2</v>
      </c>
      <c r="AX5" s="75">
        <f>IF(ISERROR(INDEX(($AL$4:$AS$53,$AC$4:$AJ$105,$T$4:$AA$156),,3,$B$16)),"",INDEX(($AL$4:$AS$53,$AC$4:$AJ$105,$T$4:$AA$156),,4,$B$16))</f>
        <v>8.5997445358452218E-3</v>
      </c>
      <c r="AY5" s="75">
        <f>IF(ISERROR(INDEX(($AL$4:$AS$53,$AC$4:$AJ$105,$T$4:$AA$156),,3,$B$16)),"",INDEX(($AL$4:$AS$53,$AC$4:$AJ$105,$T$4:$AA$156),,5,$B$16))</f>
        <v>-1.6203155351305232E-2</v>
      </c>
      <c r="AZ5" s="75">
        <f>IF(ISERROR(INDEX(($AL$4:$AS$53,$AC$4:$AJ$105,$T$4:$AA$156),,6,$B$16)),"",INDEX(($AL$4:$AS$53,$AC$4:$AJ$105,$T$4:$AA$156),,6,$B$16))</f>
        <v>6.4546361447063605E-2</v>
      </c>
      <c r="BA5" s="75">
        <f>IF(ISERROR(INDEX(($AL$4:$AS$53,$AC$4:$AJ$105,$T$4:$AA$156),,7,$B$16)),"",INDEX(($AL$4:$AS$53,$AC$4:$AJ$105,$T$4:$AA$156),,7,$B$16))</f>
        <v>2.4504486737008335E-2</v>
      </c>
      <c r="BB5" s="75">
        <f>IF(ISERROR(INDEX(($AL$4:$AS$53,$AC$4:$AJ$105,$T$4:$AA$156),,8,$B$16)),"",INDEX(($AL$4:$AS$53,$AC$4:$AJ$105,$T$4:$AA$156),,8,$B$16))</f>
        <v>3.69101979126647E-2</v>
      </c>
    </row>
    <row r="6" spans="1:54">
      <c r="A6" s="101">
        <f ca="1">华融环保周报!H7</f>
        <v>41869</v>
      </c>
      <c r="B6" s="102">
        <f>K156/K155-1</f>
        <v>1.2655214157573091E-2</v>
      </c>
      <c r="C6" s="102">
        <f>L156/L155-1</f>
        <v>1.4723219066497872E-2</v>
      </c>
      <c r="D6" s="102">
        <f>M156/M155-1</f>
        <v>3.2709753204332559E-2</v>
      </c>
      <c r="E6" s="102">
        <f>O156/O155-1</f>
        <v>3.1369142415906603E-2</v>
      </c>
      <c r="F6" s="102">
        <f>P156/P155-1</f>
        <v>5.7112038615158456E-2</v>
      </c>
      <c r="G6" s="102">
        <f>Q156/Q155-1</f>
        <v>3.4773287451438151E-2</v>
      </c>
      <c r="H6" s="102"/>
      <c r="J6" s="99">
        <v>40790</v>
      </c>
      <c r="K6" s="87">
        <v>2803.8539999999998</v>
      </c>
      <c r="L6" s="87">
        <v>2528.2800000000002</v>
      </c>
      <c r="M6" s="87">
        <v>5558.3154000000004</v>
      </c>
      <c r="N6" s="107">
        <v>40790</v>
      </c>
      <c r="O6" s="87">
        <v>1633.95</v>
      </c>
      <c r="P6" s="87">
        <v>6666.91</v>
      </c>
      <c r="Q6" s="87">
        <v>2074.36</v>
      </c>
      <c r="R6" s="87">
        <v>2820.5192279356647</v>
      </c>
      <c r="T6" s="74">
        <f t="shared" si="1"/>
        <v>40790</v>
      </c>
      <c r="U6" s="75">
        <f t="shared" si="5"/>
        <v>-1.3569999829040613E-3</v>
      </c>
      <c r="V6" s="75">
        <f t="shared" si="6"/>
        <v>-2.3982405011446772E-3</v>
      </c>
      <c r="W6" s="75">
        <f t="shared" si="7"/>
        <v>-1.3693291893169812E-3</v>
      </c>
      <c r="X6" s="75">
        <f t="shared" si="8"/>
        <v>-1.0734524847428095E-2</v>
      </c>
      <c r="Y6" s="75">
        <f t="shared" si="9"/>
        <v>-2.4368435763591711E-2</v>
      </c>
      <c r="Z6" s="75">
        <f t="shared" si="10"/>
        <v>-1.4251431558438332E-2</v>
      </c>
      <c r="AA6" s="75">
        <f t="shared" si="11"/>
        <v>2.6974018707335068E-2</v>
      </c>
      <c r="AC6" s="74">
        <f t="shared" si="12"/>
        <v>41161</v>
      </c>
      <c r="AD6" s="75">
        <f t="shared" ref="AD6:AD69" si="18">K57/K$55-1</f>
        <v>1.823721028950942E-2</v>
      </c>
      <c r="AE6" s="75">
        <f>L57/L$55-1</f>
        <v>1.7044085762466965E-2</v>
      </c>
      <c r="AF6" s="75">
        <f>M57/M$55-1</f>
        <v>4.8957689131931659E-2</v>
      </c>
      <c r="AG6" s="75">
        <f t="shared" si="13"/>
        <v>6.3916935842123879E-2</v>
      </c>
      <c r="AH6" s="75">
        <f t="shared" si="13"/>
        <v>3.7750067144994848E-2</v>
      </c>
      <c r="AI6" s="75">
        <f t="shared" si="13"/>
        <v>2.6565052321724236E-2</v>
      </c>
      <c r="AJ6" s="75">
        <f t="shared" si="14"/>
        <v>1.9005752385100827E-2</v>
      </c>
      <c r="AL6" s="74">
        <f t="shared" si="15"/>
        <v>41539</v>
      </c>
      <c r="AM6" s="75">
        <f t="shared" ref="AM6:AM53" si="19">K109/K$107-1</f>
        <v>3.1694193950076777E-2</v>
      </c>
      <c r="AN6" s="75">
        <f>L109/L$107-1</f>
        <v>2.4232789546507982E-2</v>
      </c>
      <c r="AO6" s="75">
        <f>M109/M$107-1</f>
        <v>1.0935454324999094E-2</v>
      </c>
      <c r="AP6" s="75">
        <f t="shared" si="16"/>
        <v>-4.7732979580233925E-3</v>
      </c>
      <c r="AQ6" s="75">
        <f t="shared" si="16"/>
        <v>5.6390102665800468E-2</v>
      </c>
      <c r="AR6" s="75">
        <f t="shared" si="16"/>
        <v>1.4541123997785066E-2</v>
      </c>
      <c r="AS6" s="75">
        <f t="shared" si="17"/>
        <v>9.4090072633632005E-2</v>
      </c>
      <c r="AT6" s="75"/>
      <c r="AU6" s="74">
        <f>IF(ISERROR(INDEX(($AL$4:$AS$53,$AC$4:$AJ$105,$T$4:$AA$156),,1,$B$16)),"",INDEX(($AL$4:$AS$53,$AC$4:$AJ$105,$T$4:$AA$156),,1,$B$16))</f>
        <v>41539</v>
      </c>
      <c r="AV6" s="75">
        <f>IF(ISERROR(INDEX(($AL$4:$AS$53,$AC$4:$AJ$105,$T$4:$AA$156),,2,$B$16)),"",INDEX(($AL$4:$AS$53,$AC$4:$AJ$105,$T$4:$AA$156),,2,$B$16))</f>
        <v>3.1694193950076777E-2</v>
      </c>
      <c r="AW6" s="75">
        <f>IF(ISERROR(INDEX(($AL$4:$AS$53,$AC$4:$AJ$105,$T$4:$AA$156),,3,$B$16)),"",INDEX(($AL$4:$AS$53,$AC$4:$AJ$105,$T$4:$AA$156),,3,$B$16))</f>
        <v>2.4232789546507982E-2</v>
      </c>
      <c r="AX6" s="75">
        <f>IF(ISERROR(INDEX(($AL$4:$AS$53,$AC$4:$AJ$105,$T$4:$AA$156),,3,$B$16)),"",INDEX(($AL$4:$AS$53,$AC$4:$AJ$105,$T$4:$AA$156),,4,$B$16))</f>
        <v>1.0935454324999094E-2</v>
      </c>
      <c r="AY6" s="75">
        <f>IF(ISERROR(INDEX(($AL$4:$AS$53,$AC$4:$AJ$105,$T$4:$AA$156),,3,$B$16)),"",INDEX(($AL$4:$AS$53,$AC$4:$AJ$105,$T$4:$AA$156),,5,$B$16))</f>
        <v>-4.7732979580233925E-3</v>
      </c>
      <c r="AZ6" s="75">
        <f>IF(ISERROR(INDEX(($AL$4:$AS$53,$AC$4:$AJ$105,$T$4:$AA$156),,6,$B$16)),"",INDEX(($AL$4:$AS$53,$AC$4:$AJ$105,$T$4:$AA$156),,6,$B$16))</f>
        <v>5.6390102665800468E-2</v>
      </c>
      <c r="BA6" s="75">
        <f>IF(ISERROR(INDEX(($AL$4:$AS$53,$AC$4:$AJ$105,$T$4:$AA$156),,7,$B$16)),"",INDEX(($AL$4:$AS$53,$AC$4:$AJ$105,$T$4:$AA$156),,7,$B$16))</f>
        <v>1.4541123997785066E-2</v>
      </c>
      <c r="BB6" s="75">
        <f>IF(ISERROR(INDEX(($AL$4:$AS$53,$AC$4:$AJ$105,$T$4:$AA$156),,8,$B$16)),"",INDEX(($AL$4:$AS$53,$AC$4:$AJ$105,$T$4:$AA$156),,8,$B$16))</f>
        <v>9.4090072633632005E-2</v>
      </c>
    </row>
    <row r="7" spans="1:54">
      <c r="A7" s="71"/>
      <c r="B7" s="72"/>
      <c r="J7" s="99">
        <v>40797</v>
      </c>
      <c r="K7" s="87">
        <v>2751.0949999999998</v>
      </c>
      <c r="L7" s="87">
        <v>2497.7530000000002</v>
      </c>
      <c r="M7" s="87">
        <v>5508.4975999999997</v>
      </c>
      <c r="N7" s="107">
        <v>40797</v>
      </c>
      <c r="O7" s="87">
        <v>1638.19</v>
      </c>
      <c r="P7" s="87">
        <v>6928.51</v>
      </c>
      <c r="Q7" s="87">
        <v>2048.3200000000002</v>
      </c>
      <c r="R7" s="87">
        <v>2608.3672447187178</v>
      </c>
      <c r="T7" s="74">
        <f t="shared" si="1"/>
        <v>40797</v>
      </c>
      <c r="U7" s="75">
        <f t="shared" si="5"/>
        <v>-2.0148066150365684E-2</v>
      </c>
      <c r="V7" s="75">
        <f t="shared" si="6"/>
        <v>-1.4443500089569072E-2</v>
      </c>
      <c r="W7" s="75">
        <f t="shared" si="7"/>
        <v>-1.0319807787978919E-2</v>
      </c>
      <c r="X7" s="75">
        <f t="shared" si="8"/>
        <v>-8.1674416351835699E-3</v>
      </c>
      <c r="Y7" s="75">
        <f t="shared" si="9"/>
        <v>1.3913949509982482E-2</v>
      </c>
      <c r="Z7" s="75">
        <f t="shared" si="10"/>
        <v>-2.6625798940290268E-2</v>
      </c>
      <c r="AA7" s="75">
        <f t="shared" si="11"/>
        <v>-5.027224596021751E-2</v>
      </c>
      <c r="AC7" s="74">
        <f t="shared" si="12"/>
        <v>41168</v>
      </c>
      <c r="AD7" s="75">
        <f t="shared" si="18"/>
        <v>1.7517863914782161E-2</v>
      </c>
      <c r="AE7" s="75">
        <f t="shared" ref="AE7:AE70" si="20">L58/L$55-1</f>
        <v>1.5172763877895346E-2</v>
      </c>
      <c r="AF7" s="75">
        <f t="shared" ref="AF7:AF70" si="21">M58/M$55-1</f>
        <v>1.2632637171761552E-2</v>
      </c>
      <c r="AG7" s="75">
        <f t="shared" ref="AG7:AG70" si="22">O58/O$55-1</f>
        <v>2.2384856904067885E-2</v>
      </c>
      <c r="AH7" s="75">
        <f t="shared" ref="AH7:AH70" si="23">P58/P$55-1</f>
        <v>1.6194605379273419E-2</v>
      </c>
      <c r="AI7" s="75">
        <f t="shared" ref="AI7:AI70" si="24">Q58/Q$55-1</f>
        <v>2.882294239314076E-3</v>
      </c>
      <c r="AJ7" s="75">
        <f t="shared" si="14"/>
        <v>2.3361765492564635E-2</v>
      </c>
      <c r="AL7" s="74">
        <f t="shared" si="15"/>
        <v>41546</v>
      </c>
      <c r="AM7" s="75">
        <f t="shared" si="19"/>
        <v>1.5772874676284632E-2</v>
      </c>
      <c r="AN7" s="75">
        <f t="shared" ref="AN7:AN53" si="25">L110/L$107-1</f>
        <v>9.3617128654159831E-3</v>
      </c>
      <c r="AO7" s="75">
        <f t="shared" ref="AO7:AO53" si="26">M110/M$107-1</f>
        <v>8.9316676364539216E-3</v>
      </c>
      <c r="AP7" s="75">
        <f t="shared" ref="AP7:AP53" si="27">O110/O$107-1</f>
        <v>-1.9584734922063696E-2</v>
      </c>
      <c r="AQ7" s="75">
        <f t="shared" ref="AQ7:AQ53" si="28">P110/P$107-1</f>
        <v>5.4121165129215942E-2</v>
      </c>
      <c r="AR7" s="75">
        <f t="shared" ref="AR7:AR53" si="29">Q110/Q$107-1</f>
        <v>-5.2111383341044704E-3</v>
      </c>
      <c r="AS7" s="75">
        <f t="shared" si="17"/>
        <v>0.13505627440149226</v>
      </c>
      <c r="AT7" s="75"/>
      <c r="AU7" s="74">
        <f>IF(ISERROR(INDEX(($AL$4:$AS$53,$AC$4:$AJ$105,$T$4:$AA$156),,1,$B$16)),"",INDEX(($AL$4:$AS$53,$AC$4:$AJ$105,$T$4:$AA$156),,1,$B$16))</f>
        <v>41546</v>
      </c>
      <c r="AV7" s="75">
        <f>IF(ISERROR(INDEX(($AL$4:$AS$53,$AC$4:$AJ$105,$T$4:$AA$156),,2,$B$16)),"",INDEX(($AL$4:$AS$53,$AC$4:$AJ$105,$T$4:$AA$156),,2,$B$16))</f>
        <v>1.5772874676284632E-2</v>
      </c>
      <c r="AW7" s="75">
        <f>IF(ISERROR(INDEX(($AL$4:$AS$53,$AC$4:$AJ$105,$T$4:$AA$156),,3,$B$16)),"",INDEX(($AL$4:$AS$53,$AC$4:$AJ$105,$T$4:$AA$156),,3,$B$16))</f>
        <v>9.3617128654159831E-3</v>
      </c>
      <c r="AX7" s="75">
        <f>IF(ISERROR(INDEX(($AL$4:$AS$53,$AC$4:$AJ$105,$T$4:$AA$156),,3,$B$16)),"",INDEX(($AL$4:$AS$53,$AC$4:$AJ$105,$T$4:$AA$156),,4,$B$16))</f>
        <v>8.9316676364539216E-3</v>
      </c>
      <c r="AY7" s="75">
        <f>IF(ISERROR(INDEX(($AL$4:$AS$53,$AC$4:$AJ$105,$T$4:$AA$156),,3,$B$16)),"",INDEX(($AL$4:$AS$53,$AC$4:$AJ$105,$T$4:$AA$156),,5,$B$16))</f>
        <v>-1.9584734922063696E-2</v>
      </c>
      <c r="AZ7" s="75">
        <f>IF(ISERROR(INDEX(($AL$4:$AS$53,$AC$4:$AJ$105,$T$4:$AA$156),,6,$B$16)),"",INDEX(($AL$4:$AS$53,$AC$4:$AJ$105,$T$4:$AA$156),,6,$B$16))</f>
        <v>5.4121165129215942E-2</v>
      </c>
      <c r="BA7" s="75">
        <f>IF(ISERROR(INDEX(($AL$4:$AS$53,$AC$4:$AJ$105,$T$4:$AA$156),,7,$B$16)),"",INDEX(($AL$4:$AS$53,$AC$4:$AJ$105,$T$4:$AA$156),,7,$B$16))</f>
        <v>-5.2111383341044704E-3</v>
      </c>
      <c r="BB7" s="75">
        <f>IF(ISERROR(INDEX(($AL$4:$AS$53,$AC$4:$AJ$105,$T$4:$AA$156),,8,$B$16)),"",INDEX(($AL$4:$AS$53,$AC$4:$AJ$105,$T$4:$AA$156),,8,$B$16))</f>
        <v>0.13505627440149226</v>
      </c>
    </row>
    <row r="8" spans="1:54">
      <c r="A8" s="76" t="s">
        <v>119</v>
      </c>
      <c r="D8" s="77"/>
      <c r="J8" s="99">
        <v>40804</v>
      </c>
      <c r="K8" s="87">
        <v>2733.9870000000001</v>
      </c>
      <c r="L8" s="87">
        <v>2482.3429999999998</v>
      </c>
      <c r="M8" s="87">
        <v>5388.2367999999997</v>
      </c>
      <c r="N8" s="107">
        <v>40804</v>
      </c>
      <c r="O8" s="87">
        <v>1604.27</v>
      </c>
      <c r="P8" s="87">
        <v>6715.97</v>
      </c>
      <c r="Q8" s="87">
        <v>2020.22</v>
      </c>
      <c r="R8" s="87">
        <v>2520.2448134757865</v>
      </c>
      <c r="T8" s="74">
        <f t="shared" si="1"/>
        <v>40804</v>
      </c>
      <c r="U8" s="75">
        <f t="shared" si="5"/>
        <v>-2.6241387858376264E-2</v>
      </c>
      <c r="V8" s="75">
        <f t="shared" si="6"/>
        <v>-2.0523935450319275E-2</v>
      </c>
      <c r="W8" s="75">
        <f t="shared" si="7"/>
        <v>-3.1926376457369177E-2</v>
      </c>
      <c r="X8" s="75">
        <f t="shared" si="8"/>
        <v>-2.8704107333139661E-2</v>
      </c>
      <c r="Y8" s="75">
        <f t="shared" si="9"/>
        <v>-1.7189025130863955E-2</v>
      </c>
      <c r="Z8" s="75">
        <f t="shared" si="10"/>
        <v>-3.9979090930691186E-2</v>
      </c>
      <c r="AA8" s="75">
        <f t="shared" si="11"/>
        <v>-8.2358340766970684E-2</v>
      </c>
      <c r="AC8" s="74">
        <f t="shared" si="12"/>
        <v>41175</v>
      </c>
      <c r="AD8" s="75">
        <f t="shared" si="18"/>
        <v>-3.3666464968446719E-2</v>
      </c>
      <c r="AE8" s="75">
        <f t="shared" si="20"/>
        <v>-3.126708806063172E-2</v>
      </c>
      <c r="AF8" s="75">
        <f t="shared" si="21"/>
        <v>-3.5536088158220513E-2</v>
      </c>
      <c r="AG8" s="75">
        <f t="shared" si="22"/>
        <v>-4.7148998968474576E-2</v>
      </c>
      <c r="AH8" s="75">
        <f t="shared" si="23"/>
        <v>-5.8043970379465071E-2</v>
      </c>
      <c r="AI8" s="75">
        <f t="shared" si="24"/>
        <v>-6.2618817980609975E-2</v>
      </c>
      <c r="AJ8" s="75">
        <f t="shared" si="14"/>
        <v>-2.117594025079339E-2</v>
      </c>
      <c r="AL8" s="74">
        <f t="shared" si="15"/>
        <v>41553</v>
      </c>
      <c r="AM8" s="75">
        <f t="shared" si="19"/>
        <v>2.1738650986393049E-2</v>
      </c>
      <c r="AN8" s="75">
        <f t="shared" si="25"/>
        <v>1.6201922155820059E-2</v>
      </c>
      <c r="AO8" s="75">
        <f t="shared" si="26"/>
        <v>2.9352049937141578E-2</v>
      </c>
      <c r="AP8" s="75">
        <f t="shared" si="27"/>
        <v>-5.7504619320605244E-3</v>
      </c>
      <c r="AQ8" s="75">
        <f t="shared" si="28"/>
        <v>8.3531201111763265E-2</v>
      </c>
      <c r="AR8" s="75">
        <f t="shared" si="29"/>
        <v>2.2111307487502341E-3</v>
      </c>
      <c r="AS8" s="75">
        <f t="shared" si="17"/>
        <v>0.13032973682143179</v>
      </c>
      <c r="AT8" s="75"/>
      <c r="AU8" s="74">
        <f>IF(ISERROR(INDEX(($AL$4:$AS$53,$AC$4:$AJ$105,$T$4:$AA$156),,1,$B$16)),"",INDEX(($AL$4:$AS$53,$AC$4:$AJ$105,$T$4:$AA$156),,1,$B$16))</f>
        <v>41553</v>
      </c>
      <c r="AV8" s="75">
        <f>IF(ISERROR(INDEX(($AL$4:$AS$53,$AC$4:$AJ$105,$T$4:$AA$156),,2,$B$16)),"",INDEX(($AL$4:$AS$53,$AC$4:$AJ$105,$T$4:$AA$156),,2,$B$16))</f>
        <v>2.1738650986393049E-2</v>
      </c>
      <c r="AW8" s="75">
        <f>IF(ISERROR(INDEX(($AL$4:$AS$53,$AC$4:$AJ$105,$T$4:$AA$156),,3,$B$16)),"",INDEX(($AL$4:$AS$53,$AC$4:$AJ$105,$T$4:$AA$156),,3,$B$16))</f>
        <v>1.6201922155820059E-2</v>
      </c>
      <c r="AX8" s="75">
        <f>IF(ISERROR(INDEX(($AL$4:$AS$53,$AC$4:$AJ$105,$T$4:$AA$156),,3,$B$16)),"",INDEX(($AL$4:$AS$53,$AC$4:$AJ$105,$T$4:$AA$156),,4,$B$16))</f>
        <v>2.9352049937141578E-2</v>
      </c>
      <c r="AY8" s="75">
        <f>IF(ISERROR(INDEX(($AL$4:$AS$53,$AC$4:$AJ$105,$T$4:$AA$156),,3,$B$16)),"",INDEX(($AL$4:$AS$53,$AC$4:$AJ$105,$T$4:$AA$156),,5,$B$16))</f>
        <v>-5.7504619320605244E-3</v>
      </c>
      <c r="AZ8" s="75">
        <f>IF(ISERROR(INDEX(($AL$4:$AS$53,$AC$4:$AJ$105,$T$4:$AA$156),,6,$B$16)),"",INDEX(($AL$4:$AS$53,$AC$4:$AJ$105,$T$4:$AA$156),,6,$B$16))</f>
        <v>8.3531201111763265E-2</v>
      </c>
      <c r="BA8" s="75">
        <f>IF(ISERROR(INDEX(($AL$4:$AS$53,$AC$4:$AJ$105,$T$4:$AA$156),,7,$B$16)),"",INDEX(($AL$4:$AS$53,$AC$4:$AJ$105,$T$4:$AA$156),,7,$B$16))</f>
        <v>2.2111307487502341E-3</v>
      </c>
      <c r="BB8" s="75">
        <f>IF(ISERROR(INDEX(($AL$4:$AS$53,$AC$4:$AJ$105,$T$4:$AA$156),,8,$B$16)),"",INDEX(($AL$4:$AS$53,$AC$4:$AJ$105,$T$4:$AA$156),,8,$B$16))</f>
        <v>0.13032973682143179</v>
      </c>
    </row>
    <row r="9" spans="1:54">
      <c r="J9" s="99">
        <v>40811</v>
      </c>
      <c r="K9" s="87">
        <v>2669.4780000000001</v>
      </c>
      <c r="L9" s="87">
        <v>2433.1590000000001</v>
      </c>
      <c r="M9" s="87">
        <v>5323.4668000000001</v>
      </c>
      <c r="N9" s="107">
        <v>40811</v>
      </c>
      <c r="O9" s="87">
        <v>1578.09</v>
      </c>
      <c r="P9" s="87">
        <v>6615.1</v>
      </c>
      <c r="Q9" s="87">
        <v>1975.34</v>
      </c>
      <c r="R9" s="87">
        <v>2387.8005866603216</v>
      </c>
      <c r="T9" s="74">
        <f t="shared" si="1"/>
        <v>40811</v>
      </c>
      <c r="U9" s="75">
        <f t="shared" si="5"/>
        <v>-4.9217427726394702E-2</v>
      </c>
      <c r="V9" s="75">
        <f t="shared" si="6"/>
        <v>-3.9930822717232584E-2</v>
      </c>
      <c r="W9" s="75">
        <f t="shared" si="7"/>
        <v>-4.3563231132511926E-2</v>
      </c>
      <c r="X9" s="75">
        <f t="shared" si="8"/>
        <v>-4.455463528044179E-2</v>
      </c>
      <c r="Y9" s="75">
        <f t="shared" si="9"/>
        <v>-3.1950279727750219E-2</v>
      </c>
      <c r="Z9" s="75">
        <f t="shared" si="10"/>
        <v>-6.1306341625680161E-2</v>
      </c>
      <c r="AA9" s="75">
        <f t="shared" si="11"/>
        <v>-0.13058236225921704</v>
      </c>
      <c r="AC9" s="74">
        <f t="shared" si="12"/>
        <v>41182</v>
      </c>
      <c r="AD9" s="75">
        <f t="shared" si="18"/>
        <v>7.6588197709956951E-3</v>
      </c>
      <c r="AE9" s="75">
        <f t="shared" si="20"/>
        <v>-2.836857058731268E-3</v>
      </c>
      <c r="AF9" s="75">
        <f t="shared" si="21"/>
        <v>-2.4428764735750619E-2</v>
      </c>
      <c r="AG9" s="75">
        <f t="shared" si="22"/>
        <v>-3.601304089208146E-2</v>
      </c>
      <c r="AH9" s="75">
        <f t="shared" si="23"/>
        <v>-5.1969458619498865E-2</v>
      </c>
      <c r="AI9" s="75">
        <f t="shared" si="24"/>
        <v>-5.1457593479436459E-2</v>
      </c>
      <c r="AJ9" s="75">
        <f t="shared" si="14"/>
        <v>-2.3917627002502773E-2</v>
      </c>
      <c r="AL9" s="74">
        <f t="shared" si="15"/>
        <v>41560</v>
      </c>
      <c r="AM9" s="75">
        <f t="shared" si="19"/>
        <v>4.6961932867415124E-2</v>
      </c>
      <c r="AN9" s="75">
        <f t="shared" si="25"/>
        <v>4.119312539807396E-2</v>
      </c>
      <c r="AO9" s="75">
        <f t="shared" si="26"/>
        <v>0.11335547397203083</v>
      </c>
      <c r="AP9" s="75">
        <f t="shared" si="27"/>
        <v>9.1764580470933943E-2</v>
      </c>
      <c r="AQ9" s="75">
        <f t="shared" si="28"/>
        <v>0.12370943106673082</v>
      </c>
      <c r="AR9" s="75">
        <f t="shared" si="29"/>
        <v>3.9136634985170726E-2</v>
      </c>
      <c r="AS9" s="75">
        <f t="shared" si="17"/>
        <v>0.11494153176934363</v>
      </c>
      <c r="AT9" s="75"/>
      <c r="AU9" s="74">
        <f>IF(ISERROR(INDEX(($AL$4:$AS$53,$AC$4:$AJ$105,$T$4:$AA$156),,1,$B$16)),"",INDEX(($AL$4:$AS$53,$AC$4:$AJ$105,$T$4:$AA$156),,1,$B$16))</f>
        <v>41560</v>
      </c>
      <c r="AV9" s="75">
        <f>IF(ISERROR(INDEX(($AL$4:$AS$53,$AC$4:$AJ$105,$T$4:$AA$156),,2,$B$16)),"",INDEX(($AL$4:$AS$53,$AC$4:$AJ$105,$T$4:$AA$156),,2,$B$16))</f>
        <v>4.6961932867415124E-2</v>
      </c>
      <c r="AW9" s="75">
        <f>IF(ISERROR(INDEX(($AL$4:$AS$53,$AC$4:$AJ$105,$T$4:$AA$156),,3,$B$16)),"",INDEX(($AL$4:$AS$53,$AC$4:$AJ$105,$T$4:$AA$156),,3,$B$16))</f>
        <v>4.119312539807396E-2</v>
      </c>
      <c r="AX9" s="75">
        <f>IF(ISERROR(INDEX(($AL$4:$AS$53,$AC$4:$AJ$105,$T$4:$AA$156),,3,$B$16)),"",INDEX(($AL$4:$AS$53,$AC$4:$AJ$105,$T$4:$AA$156),,4,$B$16))</f>
        <v>0.11335547397203083</v>
      </c>
      <c r="AY9" s="75">
        <f>IF(ISERROR(INDEX(($AL$4:$AS$53,$AC$4:$AJ$105,$T$4:$AA$156),,3,$B$16)),"",INDEX(($AL$4:$AS$53,$AC$4:$AJ$105,$T$4:$AA$156),,5,$B$16))</f>
        <v>9.1764580470933943E-2</v>
      </c>
      <c r="AZ9" s="75">
        <f>IF(ISERROR(INDEX(($AL$4:$AS$53,$AC$4:$AJ$105,$T$4:$AA$156),,6,$B$16)),"",INDEX(($AL$4:$AS$53,$AC$4:$AJ$105,$T$4:$AA$156),,6,$B$16))</f>
        <v>0.12370943106673082</v>
      </c>
      <c r="BA9" s="75">
        <f>IF(ISERROR(INDEX(($AL$4:$AS$53,$AC$4:$AJ$105,$T$4:$AA$156),,7,$B$16)),"",INDEX(($AL$4:$AS$53,$AC$4:$AJ$105,$T$4:$AA$156),,7,$B$16))</f>
        <v>3.9136634985170726E-2</v>
      </c>
      <c r="BB9" s="75">
        <f>IF(ISERROR(INDEX(($AL$4:$AS$53,$AC$4:$AJ$105,$T$4:$AA$156),,8,$B$16)),"",INDEX(($AL$4:$AS$53,$AC$4:$AJ$105,$T$4:$AA$156),,8,$B$16))</f>
        <v>0.11494153176934363</v>
      </c>
    </row>
    <row r="10" spans="1:54">
      <c r="A10" s="116" t="str">
        <f>D5</f>
        <v>环保(中信)</v>
      </c>
      <c r="B10" s="70">
        <v>1</v>
      </c>
      <c r="J10" s="99">
        <v>40818</v>
      </c>
      <c r="K10" s="87">
        <v>2581.3510000000001</v>
      </c>
      <c r="L10" s="87">
        <v>2359.2199999999998</v>
      </c>
      <c r="M10" s="87">
        <v>5174.7323999999999</v>
      </c>
      <c r="N10" s="107">
        <v>40818</v>
      </c>
      <c r="O10" s="87">
        <v>1485.84</v>
      </c>
      <c r="P10" s="87">
        <v>6243.78</v>
      </c>
      <c r="Q10" s="87">
        <v>1864.18</v>
      </c>
      <c r="R10" s="87">
        <v>2260.928508834234</v>
      </c>
      <c r="T10" s="74">
        <f t="shared" si="1"/>
        <v>40818</v>
      </c>
      <c r="U10" s="75">
        <f t="shared" si="5"/>
        <v>-8.0605442816519379E-2</v>
      </c>
      <c r="V10" s="75">
        <f t="shared" si="6"/>
        <v>-6.9105469708699574E-2</v>
      </c>
      <c r="W10" s="75">
        <f t="shared" si="7"/>
        <v>-7.0285488319397071E-2</v>
      </c>
      <c r="X10" s="75">
        <f t="shared" si="8"/>
        <v>-0.10040685847137465</v>
      </c>
      <c r="Y10" s="75">
        <f t="shared" si="9"/>
        <v>-8.6289023228452E-2</v>
      </c>
      <c r="Z10" s="75">
        <f t="shared" si="10"/>
        <v>-0.1141302539976714</v>
      </c>
      <c r="AA10" s="75">
        <f t="shared" si="11"/>
        <v>-0.17677751892977422</v>
      </c>
      <c r="AC10" s="74">
        <f t="shared" si="12"/>
        <v>41196</v>
      </c>
      <c r="AD10" s="75">
        <f t="shared" si="18"/>
        <v>1.26793037852031E-2</v>
      </c>
      <c r="AE10" s="75">
        <f t="shared" si="20"/>
        <v>6.1316263436235197E-3</v>
      </c>
      <c r="AF10" s="75">
        <f t="shared" si="21"/>
        <v>-1.6834199778841485E-2</v>
      </c>
      <c r="AG10" s="75">
        <f t="shared" si="22"/>
        <v>-2.9311889649356715E-2</v>
      </c>
      <c r="AH10" s="75">
        <f t="shared" si="23"/>
        <v>-4.9566051490618879E-2</v>
      </c>
      <c r="AI10" s="75">
        <f t="shared" si="24"/>
        <v>-4.8480523607495107E-2</v>
      </c>
      <c r="AJ10" s="75">
        <f t="shared" si="14"/>
        <v>-1.2903561946235098E-2</v>
      </c>
      <c r="AL10" s="74">
        <f t="shared" si="15"/>
        <v>41567</v>
      </c>
      <c r="AM10" s="75">
        <f t="shared" si="19"/>
        <v>2.8956027317198929E-2</v>
      </c>
      <c r="AN10" s="75">
        <f t="shared" si="25"/>
        <v>2.5134194364187401E-2</v>
      </c>
      <c r="AO10" s="75">
        <f t="shared" si="26"/>
        <v>0.19164385332121681</v>
      </c>
      <c r="AP10" s="75">
        <f t="shared" si="27"/>
        <v>0.13145520443454783</v>
      </c>
      <c r="AQ10" s="75">
        <f t="shared" si="28"/>
        <v>0.35755734139780415</v>
      </c>
      <c r="AR10" s="75">
        <f t="shared" si="29"/>
        <v>0.11408372713963888</v>
      </c>
      <c r="AS10" s="75">
        <f t="shared" si="17"/>
        <v>0.10580004852588076</v>
      </c>
      <c r="AT10" s="75"/>
      <c r="AU10" s="74">
        <f>IF(ISERROR(INDEX(($AL$4:$AS$53,$AC$4:$AJ$105,$T$4:$AA$156),,1,$B$16)),"",INDEX(($AL$4:$AS$53,$AC$4:$AJ$105,$T$4:$AA$156),,1,$B$16))</f>
        <v>41567</v>
      </c>
      <c r="AV10" s="75">
        <f>IF(ISERROR(INDEX(($AL$4:$AS$53,$AC$4:$AJ$105,$T$4:$AA$156),,2,$B$16)),"",INDEX(($AL$4:$AS$53,$AC$4:$AJ$105,$T$4:$AA$156),,2,$B$16))</f>
        <v>2.8956027317198929E-2</v>
      </c>
      <c r="AW10" s="75">
        <f>IF(ISERROR(INDEX(($AL$4:$AS$53,$AC$4:$AJ$105,$T$4:$AA$156),,3,$B$16)),"",INDEX(($AL$4:$AS$53,$AC$4:$AJ$105,$T$4:$AA$156),,3,$B$16))</f>
        <v>2.5134194364187401E-2</v>
      </c>
      <c r="AX10" s="75">
        <f>IF(ISERROR(INDEX(($AL$4:$AS$53,$AC$4:$AJ$105,$T$4:$AA$156),,3,$B$16)),"",INDEX(($AL$4:$AS$53,$AC$4:$AJ$105,$T$4:$AA$156),,4,$B$16))</f>
        <v>0.19164385332121681</v>
      </c>
      <c r="AY10" s="75">
        <f>IF(ISERROR(INDEX(($AL$4:$AS$53,$AC$4:$AJ$105,$T$4:$AA$156),,3,$B$16)),"",INDEX(($AL$4:$AS$53,$AC$4:$AJ$105,$T$4:$AA$156),,5,$B$16))</f>
        <v>0.13145520443454783</v>
      </c>
      <c r="AZ10" s="75">
        <f>IF(ISERROR(INDEX(($AL$4:$AS$53,$AC$4:$AJ$105,$T$4:$AA$156),,6,$B$16)),"",INDEX(($AL$4:$AS$53,$AC$4:$AJ$105,$T$4:$AA$156),,6,$B$16))</f>
        <v>0.35755734139780415</v>
      </c>
      <c r="BA10" s="75">
        <f>IF(ISERROR(INDEX(($AL$4:$AS$53,$AC$4:$AJ$105,$T$4:$AA$156),,7,$B$16)),"",INDEX(($AL$4:$AS$53,$AC$4:$AJ$105,$T$4:$AA$156),,7,$B$16))</f>
        <v>0.11408372713963888</v>
      </c>
      <c r="BB10" s="75">
        <f>IF(ISERROR(INDEX(($AL$4:$AS$53,$AC$4:$AJ$105,$T$4:$AA$156),,8,$B$16)),"",INDEX(($AL$4:$AS$53,$AC$4:$AJ$105,$T$4:$AA$156),,8,$B$16))</f>
        <v>0.10580004852588076</v>
      </c>
    </row>
    <row r="11" spans="1:54">
      <c r="A11" s="116" t="str">
        <f>E5</f>
        <v>环保工程及服务Ⅲ(申万)</v>
      </c>
      <c r="J11" s="99">
        <v>40832</v>
      </c>
      <c r="K11" s="87">
        <v>2653.7820000000002</v>
      </c>
      <c r="L11" s="87">
        <v>2431.375</v>
      </c>
      <c r="M11" s="87">
        <v>5424.0708000000004</v>
      </c>
      <c r="N11" s="107">
        <v>40832</v>
      </c>
      <c r="O11" s="87">
        <v>1554.29</v>
      </c>
      <c r="P11" s="87">
        <v>6362.8</v>
      </c>
      <c r="Q11" s="87">
        <v>1947.75</v>
      </c>
      <c r="R11" s="87">
        <v>2418.6157173168349</v>
      </c>
      <c r="T11" s="74">
        <f t="shared" si="1"/>
        <v>40832</v>
      </c>
      <c r="U11" s="75">
        <f t="shared" si="5"/>
        <v>-5.4807840254389451E-2</v>
      </c>
      <c r="V11" s="75">
        <f t="shared" si="6"/>
        <v>-4.0634748524083886E-2</v>
      </c>
      <c r="W11" s="75">
        <f t="shared" si="7"/>
        <v>-2.5488287057507053E-2</v>
      </c>
      <c r="X11" s="75">
        <f t="shared" si="8"/>
        <v>-5.8964206141625564E-2</v>
      </c>
      <c r="Y11" s="75">
        <f t="shared" si="9"/>
        <v>-6.8871708644121621E-2</v>
      </c>
      <c r="Z11" s="75">
        <f t="shared" si="10"/>
        <v>-7.4417278494546935E-2</v>
      </c>
      <c r="AA11" s="75">
        <f t="shared" si="11"/>
        <v>-0.11936232225598931</v>
      </c>
      <c r="AC11" s="74">
        <f t="shared" si="12"/>
        <v>41203</v>
      </c>
      <c r="AD11" s="75">
        <f t="shared" si="18"/>
        <v>2.4956529419596807E-2</v>
      </c>
      <c r="AE11" s="75">
        <f t="shared" si="20"/>
        <v>1.7302199125856177E-2</v>
      </c>
      <c r="AF11" s="75">
        <f t="shared" si="21"/>
        <v>6.4927336099751543E-5</v>
      </c>
      <c r="AG11" s="75">
        <f t="shared" si="22"/>
        <v>-6.9872678126389198E-3</v>
      </c>
      <c r="AH11" s="75">
        <f t="shared" si="23"/>
        <v>-4.1823274373633201E-2</v>
      </c>
      <c r="AI11" s="75">
        <f t="shared" si="24"/>
        <v>-2.582357237234556E-2</v>
      </c>
      <c r="AJ11" s="75">
        <f t="shared" si="14"/>
        <v>-1.6290315267266431E-2</v>
      </c>
      <c r="AL11" s="74">
        <f t="shared" si="15"/>
        <v>41574</v>
      </c>
      <c r="AM11" s="75">
        <f t="shared" si="19"/>
        <v>4.5708212209609744E-3</v>
      </c>
      <c r="AN11" s="75">
        <f t="shared" si="25"/>
        <v>-3.2887958044722776E-3</v>
      </c>
      <c r="AO11" s="75">
        <f t="shared" si="26"/>
        <v>0.15615070189305635</v>
      </c>
      <c r="AP11" s="75">
        <f t="shared" si="27"/>
        <v>0.10993390818211979</v>
      </c>
      <c r="AQ11" s="75">
        <f t="shared" si="28"/>
        <v>0.3730373247471197</v>
      </c>
      <c r="AR11" s="75">
        <f t="shared" si="29"/>
        <v>0.12587136756350836</v>
      </c>
      <c r="AS11" s="75">
        <f t="shared" si="17"/>
        <v>0.16939355151210012</v>
      </c>
      <c r="AT11" s="75"/>
      <c r="AU11" s="74">
        <f>IF(ISERROR(INDEX(($AL$4:$AS$53,$AC$4:$AJ$105,$T$4:$AA$156),,1,$B$16)),"",INDEX(($AL$4:$AS$53,$AC$4:$AJ$105,$T$4:$AA$156),,1,$B$16))</f>
        <v>41574</v>
      </c>
      <c r="AV11" s="75">
        <f>IF(ISERROR(INDEX(($AL$4:$AS$53,$AC$4:$AJ$105,$T$4:$AA$156),,2,$B$16)),"",INDEX(($AL$4:$AS$53,$AC$4:$AJ$105,$T$4:$AA$156),,2,$B$16))</f>
        <v>4.5708212209609744E-3</v>
      </c>
      <c r="AW11" s="75">
        <f>IF(ISERROR(INDEX(($AL$4:$AS$53,$AC$4:$AJ$105,$T$4:$AA$156),,3,$B$16)),"",INDEX(($AL$4:$AS$53,$AC$4:$AJ$105,$T$4:$AA$156),,3,$B$16))</f>
        <v>-3.2887958044722776E-3</v>
      </c>
      <c r="AX11" s="75">
        <f>IF(ISERROR(INDEX(($AL$4:$AS$53,$AC$4:$AJ$105,$T$4:$AA$156),,3,$B$16)),"",INDEX(($AL$4:$AS$53,$AC$4:$AJ$105,$T$4:$AA$156),,4,$B$16))</f>
        <v>0.15615070189305635</v>
      </c>
      <c r="AY11" s="75">
        <f>IF(ISERROR(INDEX(($AL$4:$AS$53,$AC$4:$AJ$105,$T$4:$AA$156),,3,$B$16)),"",INDEX(($AL$4:$AS$53,$AC$4:$AJ$105,$T$4:$AA$156),,5,$B$16))</f>
        <v>0.10993390818211979</v>
      </c>
      <c r="AZ11" s="75">
        <f>IF(ISERROR(INDEX(($AL$4:$AS$53,$AC$4:$AJ$105,$T$4:$AA$156),,6,$B$16)),"",INDEX(($AL$4:$AS$53,$AC$4:$AJ$105,$T$4:$AA$156),,6,$B$16))</f>
        <v>0.3730373247471197</v>
      </c>
      <c r="BA11" s="75">
        <f>IF(ISERROR(INDEX(($AL$4:$AS$53,$AC$4:$AJ$105,$T$4:$AA$156),,7,$B$16)),"",INDEX(($AL$4:$AS$53,$AC$4:$AJ$105,$T$4:$AA$156),,7,$B$16))</f>
        <v>0.12587136756350836</v>
      </c>
      <c r="BB11" s="75">
        <f>IF(ISERROR(INDEX(($AL$4:$AS$53,$AC$4:$AJ$105,$T$4:$AA$156),,8,$B$16)),"",INDEX(($AL$4:$AS$53,$AC$4:$AJ$105,$T$4:$AA$156),,8,$B$16))</f>
        <v>0.16939355151210012</v>
      </c>
    </row>
    <row r="12" spans="1:54">
      <c r="A12" s="116" t="str">
        <f>F5</f>
        <v>环保设备(申万)</v>
      </c>
      <c r="J12" s="99">
        <v>40839</v>
      </c>
      <c r="K12" s="87">
        <v>2507.877</v>
      </c>
      <c r="L12" s="87">
        <v>2317.2750000000001</v>
      </c>
      <c r="M12" s="87">
        <v>5099.6283999999996</v>
      </c>
      <c r="N12" s="107">
        <v>40839</v>
      </c>
      <c r="O12" s="87">
        <v>1481.02</v>
      </c>
      <c r="P12" s="87">
        <v>5818.79</v>
      </c>
      <c r="Q12" s="87">
        <v>1849.42</v>
      </c>
      <c r="R12" s="87">
        <v>2319.6957619238501</v>
      </c>
      <c r="T12" s="74">
        <f t="shared" si="1"/>
        <v>40839</v>
      </c>
      <c r="U12" s="75">
        <f t="shared" si="5"/>
        <v>-0.10677452857606906</v>
      </c>
      <c r="V12" s="75">
        <f t="shared" si="6"/>
        <v>-8.5656012291870365E-2</v>
      </c>
      <c r="W12" s="75">
        <f t="shared" si="7"/>
        <v>-8.3778993545920555E-2</v>
      </c>
      <c r="X12" s="75">
        <f t="shared" si="8"/>
        <v>-0.10332509929284128</v>
      </c>
      <c r="Y12" s="75">
        <f t="shared" si="9"/>
        <v>-0.14848180196475269</v>
      </c>
      <c r="Z12" s="75">
        <f t="shared" si="10"/>
        <v>-0.12114429633853674</v>
      </c>
      <c r="AA12" s="75">
        <f t="shared" si="11"/>
        <v>-0.15537988353127141</v>
      </c>
      <c r="AC12" s="74">
        <f t="shared" si="12"/>
        <v>41210</v>
      </c>
      <c r="AD12" s="75">
        <f t="shared" si="18"/>
        <v>-1.2202962019653874E-2</v>
      </c>
      <c r="AE12" s="75">
        <f t="shared" si="20"/>
        <v>-1.2377491749932079E-2</v>
      </c>
      <c r="AF12" s="75">
        <f t="shared" si="21"/>
        <v>-2.8584564739358442E-2</v>
      </c>
      <c r="AG12" s="75">
        <f t="shared" si="22"/>
        <v>-4.3821011497368501E-2</v>
      </c>
      <c r="AH12" s="75">
        <f t="shared" si="23"/>
        <v>-8.622952077657986E-2</v>
      </c>
      <c r="AI12" s="75">
        <f t="shared" si="24"/>
        <v>-5.2466675215057101E-2</v>
      </c>
      <c r="AJ12" s="75">
        <f t="shared" si="14"/>
        <v>-8.9006970310619216E-2</v>
      </c>
      <c r="AL12" s="74">
        <f t="shared" si="15"/>
        <v>41581</v>
      </c>
      <c r="AM12" s="75">
        <f t="shared" si="19"/>
        <v>1.1526935060153898E-2</v>
      </c>
      <c r="AN12" s="75">
        <f t="shared" si="25"/>
        <v>4.4715099535372893E-3</v>
      </c>
      <c r="AO12" s="75">
        <f t="shared" si="26"/>
        <v>6.1031489793157645E-2</v>
      </c>
      <c r="AP12" s="75">
        <f t="shared" si="27"/>
        <v>2.3499313024115231E-2</v>
      </c>
      <c r="AQ12" s="75">
        <f t="shared" si="28"/>
        <v>0.21961109218987884</v>
      </c>
      <c r="AR12" s="75">
        <f t="shared" si="29"/>
        <v>8.0757473470223884E-2</v>
      </c>
      <c r="AS12" s="75">
        <f t="shared" si="17"/>
        <v>0.13264144061275673</v>
      </c>
      <c r="AU12" s="74">
        <f>IF(ISERROR(INDEX(($AL$4:$AS$53,$AC$4:$AJ$105,$T$4:$AA$156),,1,$B$16)),"",INDEX(($AL$4:$AS$53,$AC$4:$AJ$105,$T$4:$AA$156),,1,$B$16))</f>
        <v>41581</v>
      </c>
      <c r="AV12" s="75">
        <f>IF(ISERROR(INDEX(($AL$4:$AS$53,$AC$4:$AJ$105,$T$4:$AA$156),,2,$B$16)),"",INDEX(($AL$4:$AS$53,$AC$4:$AJ$105,$T$4:$AA$156),,2,$B$16))</f>
        <v>1.1526935060153898E-2</v>
      </c>
      <c r="AW12" s="75">
        <f>IF(ISERROR(INDEX(($AL$4:$AS$53,$AC$4:$AJ$105,$T$4:$AA$156),,3,$B$16)),"",INDEX(($AL$4:$AS$53,$AC$4:$AJ$105,$T$4:$AA$156),,3,$B$16))</f>
        <v>4.4715099535372893E-3</v>
      </c>
      <c r="AX12" s="75">
        <f>IF(ISERROR(INDEX(($AL$4:$AS$53,$AC$4:$AJ$105,$T$4:$AA$156),,3,$B$16)),"",INDEX(($AL$4:$AS$53,$AC$4:$AJ$105,$T$4:$AA$156),,4,$B$16))</f>
        <v>6.1031489793157645E-2</v>
      </c>
      <c r="AY12" s="75">
        <f>IF(ISERROR(INDEX(($AL$4:$AS$53,$AC$4:$AJ$105,$T$4:$AA$156),,3,$B$16)),"",INDEX(($AL$4:$AS$53,$AC$4:$AJ$105,$T$4:$AA$156),,5,$B$16))</f>
        <v>2.3499313024115231E-2</v>
      </c>
      <c r="AZ12" s="75">
        <f>IF(ISERROR(INDEX(($AL$4:$AS$53,$AC$4:$AJ$105,$T$4:$AA$156),,6,$B$16)),"",INDEX(($AL$4:$AS$53,$AC$4:$AJ$105,$T$4:$AA$156),,6,$B$16))</f>
        <v>0.21961109218987884</v>
      </c>
      <c r="BA12" s="75">
        <f>IF(ISERROR(INDEX(($AL$4:$AS$53,$AC$4:$AJ$105,$T$4:$AA$156),,7,$B$16)),"",INDEX(($AL$4:$AS$53,$AC$4:$AJ$105,$T$4:$AA$156),,7,$B$16))</f>
        <v>8.0757473470223884E-2</v>
      </c>
      <c r="BB12" s="75">
        <f>IF(ISERROR(INDEX(($AL$4:$AS$53,$AC$4:$AJ$105,$T$4:$AA$156),,8,$B$16)),"",INDEX(($AL$4:$AS$53,$AC$4:$AJ$105,$T$4:$AA$156),,8,$B$16))</f>
        <v>0.13264144061275673</v>
      </c>
    </row>
    <row r="13" spans="1:54">
      <c r="A13" s="116" t="str">
        <f>G5</f>
        <v>水务Ⅲ(申万)</v>
      </c>
      <c r="J13" s="99">
        <v>40846</v>
      </c>
      <c r="K13" s="87">
        <v>2709.0169999999998</v>
      </c>
      <c r="L13" s="87">
        <v>2473.41</v>
      </c>
      <c r="M13" s="87">
        <v>5842.9609</v>
      </c>
      <c r="N13" s="107">
        <v>40846</v>
      </c>
      <c r="O13" s="87">
        <v>1719.62</v>
      </c>
      <c r="P13" s="87">
        <v>6950.75</v>
      </c>
      <c r="Q13" s="87">
        <v>2092.8000000000002</v>
      </c>
      <c r="R13" s="87">
        <v>2450.8409027382586</v>
      </c>
      <c r="T13" s="74">
        <f t="shared" si="1"/>
        <v>40846</v>
      </c>
      <c r="U13" s="75">
        <f t="shared" si="5"/>
        <v>-3.5134902182027639E-2</v>
      </c>
      <c r="V13" s="75">
        <f t="shared" si="6"/>
        <v>-2.4048693988773628E-2</v>
      </c>
      <c r="W13" s="75">
        <f t="shared" si="7"/>
        <v>4.9771296369326423E-2</v>
      </c>
      <c r="X13" s="75">
        <f t="shared" si="8"/>
        <v>4.1133875811295129E-2</v>
      </c>
      <c r="Y13" s="75">
        <f t="shared" si="9"/>
        <v>1.7168537615809276E-2</v>
      </c>
      <c r="Z13" s="75">
        <f t="shared" si="10"/>
        <v>-5.4886306935632012E-3</v>
      </c>
      <c r="AA13" s="75">
        <f t="shared" si="11"/>
        <v>-0.10762886983061792</v>
      </c>
      <c r="AC13" s="74">
        <f t="shared" si="12"/>
        <v>41217</v>
      </c>
      <c r="AD13" s="75">
        <f t="shared" si="18"/>
        <v>1.3664944541778024E-2</v>
      </c>
      <c r="AE13" s="75">
        <f t="shared" si="20"/>
        <v>1.1921969462321158E-2</v>
      </c>
      <c r="AF13" s="75">
        <f t="shared" si="21"/>
        <v>-2.0813556602531036E-2</v>
      </c>
      <c r="AG13" s="75">
        <f t="shared" si="22"/>
        <v>-2.6254959981327208E-2</v>
      </c>
      <c r="AH13" s="75">
        <f t="shared" si="23"/>
        <v>-8.5184360971492179E-2</v>
      </c>
      <c r="AI13" s="75">
        <f t="shared" si="24"/>
        <v>-2.4279287064241095E-2</v>
      </c>
      <c r="AJ13" s="75">
        <f t="shared" si="14"/>
        <v>-7.6599349597235578E-2</v>
      </c>
      <c r="AL13" s="74">
        <f t="shared" si="15"/>
        <v>41588</v>
      </c>
      <c r="AM13" s="75">
        <f t="shared" si="19"/>
        <v>-2.1137238302777805E-2</v>
      </c>
      <c r="AN13" s="75">
        <f t="shared" si="25"/>
        <v>-1.5825285409812095E-2</v>
      </c>
      <c r="AO13" s="75">
        <f t="shared" si="26"/>
        <v>0.1185673320205225</v>
      </c>
      <c r="AP13" s="75">
        <f t="shared" si="27"/>
        <v>6.4309233903444341E-2</v>
      </c>
      <c r="AQ13" s="75">
        <f t="shared" si="28"/>
        <v>0.3570154695162846</v>
      </c>
      <c r="AR13" s="75">
        <f t="shared" si="29"/>
        <v>9.0599470542277016E-2</v>
      </c>
      <c r="AS13" s="75">
        <f>R116/R$107-1</f>
        <v>0.18282876530149861</v>
      </c>
      <c r="AU13" s="74">
        <f>IF(ISERROR(INDEX(($AL$4:$AS$53,$AC$4:$AJ$105,$T$4:$AA$156),,1,$B$16)),"",INDEX(($AL$4:$AS$53,$AC$4:$AJ$105,$T$4:$AA$156),,1,$B$16))</f>
        <v>41588</v>
      </c>
      <c r="AV13" s="75">
        <f>IF(ISERROR(INDEX(($AL$4:$AS$53,$AC$4:$AJ$105,$T$4:$AA$156),,2,$B$16)),"",INDEX(($AL$4:$AS$53,$AC$4:$AJ$105,$T$4:$AA$156),,2,$B$16))</f>
        <v>-2.1137238302777805E-2</v>
      </c>
      <c r="AW13" s="75">
        <f>IF(ISERROR(INDEX(($AL$4:$AS$53,$AC$4:$AJ$105,$T$4:$AA$156),,3,$B$16)),"",INDEX(($AL$4:$AS$53,$AC$4:$AJ$105,$T$4:$AA$156),,3,$B$16))</f>
        <v>-1.5825285409812095E-2</v>
      </c>
      <c r="AX13" s="75">
        <f>IF(ISERROR(INDEX(($AL$4:$AS$53,$AC$4:$AJ$105,$T$4:$AA$156),,3,$B$16)),"",INDEX(($AL$4:$AS$53,$AC$4:$AJ$105,$T$4:$AA$156),,4,$B$16))</f>
        <v>0.1185673320205225</v>
      </c>
      <c r="AY13" s="75">
        <f>IF(ISERROR(INDEX(($AL$4:$AS$53,$AC$4:$AJ$105,$T$4:$AA$156),,3,$B$16)),"",INDEX(($AL$4:$AS$53,$AC$4:$AJ$105,$T$4:$AA$156),,5,$B$16))</f>
        <v>6.4309233903444341E-2</v>
      </c>
      <c r="AZ13" s="75">
        <f>IF(ISERROR(INDEX(($AL$4:$AS$53,$AC$4:$AJ$105,$T$4:$AA$156),,6,$B$16)),"",INDEX(($AL$4:$AS$53,$AC$4:$AJ$105,$T$4:$AA$156),,6,$B$16))</f>
        <v>0.3570154695162846</v>
      </c>
      <c r="BA13" s="75">
        <f>IF(ISERROR(INDEX(($AL$4:$AS$53,$AC$4:$AJ$105,$T$4:$AA$156),,7,$B$16)),"",INDEX(($AL$4:$AS$53,$AC$4:$AJ$105,$T$4:$AA$156),,7,$B$16))</f>
        <v>9.0599470542277016E-2</v>
      </c>
      <c r="BB13" s="75">
        <f>IF(ISERROR(INDEX(($AL$4:$AS$53,$AC$4:$AJ$105,$T$4:$AA$156),,8,$B$16)),"",INDEX(($AL$4:$AS$53,$AC$4:$AJ$105,$T$4:$AA$156),,8,$B$16))</f>
        <v>0.18282876530149861</v>
      </c>
    </row>
    <row r="14" spans="1:54">
      <c r="A14" s="116">
        <f>H5</f>
        <v>0</v>
      </c>
      <c r="J14" s="99">
        <v>40853</v>
      </c>
      <c r="K14" s="87">
        <v>2763.7460000000001</v>
      </c>
      <c r="L14" s="87">
        <v>2528.2939999999999</v>
      </c>
      <c r="M14" s="87">
        <v>5882.1895000000004</v>
      </c>
      <c r="N14" s="107">
        <v>40853</v>
      </c>
      <c r="O14" s="87">
        <v>1729.41</v>
      </c>
      <c r="P14" s="87">
        <v>7047.38</v>
      </c>
      <c r="Q14" s="87">
        <v>2129.33</v>
      </c>
      <c r="R14" s="87">
        <v>2300.3034570785185</v>
      </c>
      <c r="T14" s="74">
        <f t="shared" si="1"/>
        <v>40853</v>
      </c>
      <c r="U14" s="75">
        <f t="shared" si="5"/>
        <v>-1.5642185104770445E-2</v>
      </c>
      <c r="V14" s="75">
        <f t="shared" si="6"/>
        <v>-2.3927164197008466E-3</v>
      </c>
      <c r="W14" s="75">
        <f t="shared" si="7"/>
        <v>5.6819274095269323E-2</v>
      </c>
      <c r="X14" s="75">
        <f t="shared" si="8"/>
        <v>4.7061174077303036E-2</v>
      </c>
      <c r="Y14" s="75">
        <f t="shared" si="9"/>
        <v>3.1309313185325705E-2</v>
      </c>
      <c r="Z14" s="75">
        <f t="shared" si="10"/>
        <v>1.1870648893957725E-2</v>
      </c>
      <c r="AA14" s="75">
        <f t="shared" si="11"/>
        <v>-0.1624407796392493</v>
      </c>
      <c r="AC14" s="74">
        <f t="shared" si="12"/>
        <v>41224</v>
      </c>
      <c r="AD14" s="75">
        <f t="shared" si="18"/>
        <v>-1.5271499426324664E-2</v>
      </c>
      <c r="AE14" s="75">
        <f t="shared" si="20"/>
        <v>-1.1011402874809173E-2</v>
      </c>
      <c r="AF14" s="75">
        <f t="shared" si="21"/>
        <v>-6.3758700361582821E-2</v>
      </c>
      <c r="AG14" s="75">
        <f t="shared" si="22"/>
        <v>-7.3629840452365536E-2</v>
      </c>
      <c r="AH14" s="75">
        <f t="shared" si="23"/>
        <v>-9.5591451482945233E-2</v>
      </c>
      <c r="AI14" s="75">
        <f t="shared" si="24"/>
        <v>-5.8415239921726481E-2</v>
      </c>
      <c r="AJ14" s="75">
        <f t="shared" si="14"/>
        <v>-6.4148356190499412E-2</v>
      </c>
      <c r="AL14" s="74">
        <f t="shared" si="15"/>
        <v>41595</v>
      </c>
      <c r="AM14" s="75">
        <f t="shared" si="19"/>
        <v>-2.9892500663760702E-3</v>
      </c>
      <c r="AN14" s="75">
        <f t="shared" si="25"/>
        <v>-1.9467353397883969E-3</v>
      </c>
      <c r="AO14" s="75">
        <f t="shared" si="26"/>
        <v>0.13460335233614518</v>
      </c>
      <c r="AP14" s="75">
        <f t="shared" si="27"/>
        <v>9.3381342682522517E-2</v>
      </c>
      <c r="AQ14" s="75">
        <f t="shared" si="28"/>
        <v>0.34558462984031291</v>
      </c>
      <c r="AR14" s="75">
        <f t="shared" si="29"/>
        <v>9.2063443902513198E-2</v>
      </c>
      <c r="AS14" s="75">
        <f t="shared" si="17"/>
        <v>0.15371978681721066</v>
      </c>
      <c r="AU14" s="74">
        <f>IF(ISERROR(INDEX(($AL$4:$AS$53,$AC$4:$AJ$105,$T$4:$AA$156),,1,$B$16)),"",INDEX(($AL$4:$AS$53,$AC$4:$AJ$105,$T$4:$AA$156),,1,$B$16))</f>
        <v>41595</v>
      </c>
      <c r="AV14" s="75">
        <f>IF(ISERROR(INDEX(($AL$4:$AS$53,$AC$4:$AJ$105,$T$4:$AA$156),,2,$B$16)),"",INDEX(($AL$4:$AS$53,$AC$4:$AJ$105,$T$4:$AA$156),,2,$B$16))</f>
        <v>-2.9892500663760702E-3</v>
      </c>
      <c r="AW14" s="75">
        <f>IF(ISERROR(INDEX(($AL$4:$AS$53,$AC$4:$AJ$105,$T$4:$AA$156),,3,$B$16)),"",INDEX(($AL$4:$AS$53,$AC$4:$AJ$105,$T$4:$AA$156),,3,$B$16))</f>
        <v>-1.9467353397883969E-3</v>
      </c>
      <c r="AX14" s="75">
        <f>IF(ISERROR(INDEX(($AL$4:$AS$53,$AC$4:$AJ$105,$T$4:$AA$156),,3,$B$16)),"",INDEX(($AL$4:$AS$53,$AC$4:$AJ$105,$T$4:$AA$156),,4,$B$16))</f>
        <v>0.13460335233614518</v>
      </c>
      <c r="AY14" s="75">
        <f>IF(ISERROR(INDEX(($AL$4:$AS$53,$AC$4:$AJ$105,$T$4:$AA$156),,3,$B$16)),"",INDEX(($AL$4:$AS$53,$AC$4:$AJ$105,$T$4:$AA$156),,5,$B$16))</f>
        <v>9.3381342682522517E-2</v>
      </c>
      <c r="AZ14" s="75">
        <f>IF(ISERROR(INDEX(($AL$4:$AS$53,$AC$4:$AJ$105,$T$4:$AA$156),,6,$B$16)),"",INDEX(($AL$4:$AS$53,$AC$4:$AJ$105,$T$4:$AA$156),,6,$B$16))</f>
        <v>0.34558462984031291</v>
      </c>
      <c r="BA14" s="75">
        <f>IF(ISERROR(INDEX(($AL$4:$AS$53,$AC$4:$AJ$105,$T$4:$AA$156),,7,$B$16)),"",INDEX(($AL$4:$AS$53,$AC$4:$AJ$105,$T$4:$AA$156),,7,$B$16))</f>
        <v>9.2063443902513198E-2</v>
      </c>
      <c r="BB14" s="75">
        <f>IF(ISERROR(INDEX(($AL$4:$AS$53,$AC$4:$AJ$105,$T$4:$AA$156),,8,$B$16)),"",INDEX(($AL$4:$AS$53,$AC$4:$AJ$105,$T$4:$AA$156),,8,$B$16))</f>
        <v>0.15371978681721066</v>
      </c>
    </row>
    <row r="15" spans="1:54">
      <c r="J15" s="99">
        <v>40860</v>
      </c>
      <c r="K15" s="87">
        <v>2695.002</v>
      </c>
      <c r="L15" s="87">
        <v>2481.0839999999998</v>
      </c>
      <c r="M15" s="87">
        <v>5909.5820000000003</v>
      </c>
      <c r="N15" s="107">
        <v>40860</v>
      </c>
      <c r="O15" s="87">
        <v>1748.61</v>
      </c>
      <c r="P15" s="87">
        <v>7143.76</v>
      </c>
      <c r="Q15" s="87">
        <v>2124.1999999999998</v>
      </c>
      <c r="R15" s="87">
        <v>2322.4230935219853</v>
      </c>
      <c r="T15" s="74">
        <f t="shared" si="1"/>
        <v>40860</v>
      </c>
      <c r="U15" s="75">
        <f t="shared" si="5"/>
        <v>-4.012659634486182E-2</v>
      </c>
      <c r="V15" s="75">
        <f t="shared" si="6"/>
        <v>-2.1020708203024374E-2</v>
      </c>
      <c r="W15" s="75">
        <f t="shared" si="7"/>
        <v>6.174072757201543E-2</v>
      </c>
      <c r="X15" s="75">
        <f t="shared" si="8"/>
        <v>5.868570183086308E-2</v>
      </c>
      <c r="Y15" s="75">
        <f t="shared" si="9"/>
        <v>4.5413503906529984E-2</v>
      </c>
      <c r="Z15" s="75">
        <f t="shared" si="10"/>
        <v>9.4328414949984563E-3</v>
      </c>
      <c r="AA15" s="75">
        <f t="shared" si="11"/>
        <v>-0.15438683988741209</v>
      </c>
      <c r="AC15" s="74">
        <f t="shared" si="12"/>
        <v>41231</v>
      </c>
      <c r="AD15" s="75">
        <f t="shared" si="18"/>
        <v>-4.3256138722674753E-2</v>
      </c>
      <c r="AE15" s="75">
        <f t="shared" si="20"/>
        <v>-3.6986211010542447E-2</v>
      </c>
      <c r="AF15" s="75">
        <f t="shared" si="21"/>
        <v>-4.8631513266246484E-2</v>
      </c>
      <c r="AG15" s="75">
        <f t="shared" si="22"/>
        <v>-4.6132532206937693E-2</v>
      </c>
      <c r="AH15" s="75">
        <f t="shared" si="23"/>
        <v>-5.5365844300349187E-2</v>
      </c>
      <c r="AI15" s="75">
        <f t="shared" si="24"/>
        <v>-6.2144939817473266E-2</v>
      </c>
      <c r="AJ15" s="75">
        <f t="shared" si="14"/>
        <v>-0.10483187987817744</v>
      </c>
      <c r="AL15" s="74">
        <f t="shared" si="15"/>
        <v>41602</v>
      </c>
      <c r="AM15" s="75">
        <f t="shared" si="19"/>
        <v>1.7041439793840096E-2</v>
      </c>
      <c r="AN15" s="75">
        <f t="shared" si="25"/>
        <v>2.6348217026878284E-2</v>
      </c>
      <c r="AO15" s="75">
        <f t="shared" si="26"/>
        <v>0.13311537553626906</v>
      </c>
      <c r="AP15" s="75">
        <f t="shared" si="27"/>
        <v>9.7455820343961719E-2</v>
      </c>
      <c r="AQ15" s="75">
        <f t="shared" si="28"/>
        <v>0.33462883386433573</v>
      </c>
      <c r="AR15" s="75">
        <f t="shared" si="29"/>
        <v>0.11224807142369508</v>
      </c>
      <c r="AS15" s="75">
        <f t="shared" si="17"/>
        <v>0.12110708198938114</v>
      </c>
      <c r="AU15" s="74">
        <f>IF(ISERROR(INDEX(($AL$4:$AS$53,$AC$4:$AJ$105,$T$4:$AA$156),,1,$B$16)),"",INDEX(($AL$4:$AS$53,$AC$4:$AJ$105,$T$4:$AA$156),,1,$B$16))</f>
        <v>41602</v>
      </c>
      <c r="AV15" s="75">
        <f>IF(ISERROR(INDEX(($AL$4:$AS$53,$AC$4:$AJ$105,$T$4:$AA$156),,2,$B$16)),"",INDEX(($AL$4:$AS$53,$AC$4:$AJ$105,$T$4:$AA$156),,2,$B$16))</f>
        <v>1.7041439793840096E-2</v>
      </c>
      <c r="AW15" s="75">
        <f>IF(ISERROR(INDEX(($AL$4:$AS$53,$AC$4:$AJ$105,$T$4:$AA$156),,3,$B$16)),"",INDEX(($AL$4:$AS$53,$AC$4:$AJ$105,$T$4:$AA$156),,3,$B$16))</f>
        <v>2.6348217026878284E-2</v>
      </c>
      <c r="AX15" s="75">
        <f>IF(ISERROR(INDEX(($AL$4:$AS$53,$AC$4:$AJ$105,$T$4:$AA$156),,3,$B$16)),"",INDEX(($AL$4:$AS$53,$AC$4:$AJ$105,$T$4:$AA$156),,4,$B$16))</f>
        <v>0.13311537553626906</v>
      </c>
      <c r="AY15" s="75">
        <f>IF(ISERROR(INDEX(($AL$4:$AS$53,$AC$4:$AJ$105,$T$4:$AA$156),,3,$B$16)),"",INDEX(($AL$4:$AS$53,$AC$4:$AJ$105,$T$4:$AA$156),,5,$B$16))</f>
        <v>9.7455820343961719E-2</v>
      </c>
      <c r="AZ15" s="75">
        <f>IF(ISERROR(INDEX(($AL$4:$AS$53,$AC$4:$AJ$105,$T$4:$AA$156),,6,$B$16)),"",INDEX(($AL$4:$AS$53,$AC$4:$AJ$105,$T$4:$AA$156),,6,$B$16))</f>
        <v>0.33462883386433573</v>
      </c>
      <c r="BA15" s="75">
        <f>IF(ISERROR(INDEX(($AL$4:$AS$53,$AC$4:$AJ$105,$T$4:$AA$156),,7,$B$16)),"",INDEX(($AL$4:$AS$53,$AC$4:$AJ$105,$T$4:$AA$156),,7,$B$16))</f>
        <v>0.11224807142369508</v>
      </c>
      <c r="BB15" s="75">
        <f>IF(ISERROR(INDEX(($AL$4:$AS$53,$AC$4:$AJ$105,$T$4:$AA$156),,8,$B$16)),"",INDEX(($AL$4:$AS$53,$AC$4:$AJ$105,$T$4:$AA$156),,8,$B$16))</f>
        <v>0.12110708198938114</v>
      </c>
    </row>
    <row r="16" spans="1:54">
      <c r="A16" s="70" t="s">
        <v>135</v>
      </c>
      <c r="B16" s="70">
        <v>1</v>
      </c>
      <c r="J16" s="99">
        <v>40867</v>
      </c>
      <c r="K16" s="87">
        <v>2606.4949999999999</v>
      </c>
      <c r="L16" s="87">
        <v>2416.5619999999999</v>
      </c>
      <c r="M16" s="87">
        <v>5746.3125</v>
      </c>
      <c r="N16" s="107">
        <v>40867</v>
      </c>
      <c r="O16" s="87">
        <v>1691.43</v>
      </c>
      <c r="P16" s="87">
        <v>7170.17</v>
      </c>
      <c r="Q16" s="87">
        <v>2069.31</v>
      </c>
      <c r="R16" s="87">
        <v>2123.8114549867323</v>
      </c>
      <c r="T16" s="74">
        <f t="shared" si="1"/>
        <v>40867</v>
      </c>
      <c r="U16" s="75">
        <f t="shared" si="5"/>
        <v>-7.164995526530249E-2</v>
      </c>
      <c r="V16" s="75">
        <f t="shared" si="6"/>
        <v>-4.6479621268976312E-2</v>
      </c>
      <c r="W16" s="75">
        <f t="shared" si="7"/>
        <v>3.2407032275068914E-2</v>
      </c>
      <c r="X16" s="75">
        <f t="shared" si="8"/>
        <v>2.40664051147923E-2</v>
      </c>
      <c r="Y16" s="75">
        <f t="shared" si="9"/>
        <v>4.9278327282199497E-2</v>
      </c>
      <c r="Z16" s="75">
        <f t="shared" si="10"/>
        <v>-1.6651222467745419E-2</v>
      </c>
      <c r="AA16" s="75">
        <f t="shared" si="11"/>
        <v>-0.22670295479575897</v>
      </c>
      <c r="AC16" s="74">
        <f t="shared" si="12"/>
        <v>41238</v>
      </c>
      <c r="AD16" s="75">
        <f t="shared" si="18"/>
        <v>-3.6473102289999892E-2</v>
      </c>
      <c r="AE16" s="75">
        <f t="shared" si="20"/>
        <v>-3.0935364589905534E-2</v>
      </c>
      <c r="AF16" s="75">
        <f t="shared" si="21"/>
        <v>-9.3894820080607788E-2</v>
      </c>
      <c r="AG16" s="75">
        <f t="shared" si="22"/>
        <v>-8.1859456529104868E-2</v>
      </c>
      <c r="AH16" s="75">
        <f t="shared" si="23"/>
        <v>-8.9018148332885794E-2</v>
      </c>
      <c r="AI16" s="75">
        <f t="shared" si="24"/>
        <v>-5.9173444982745349E-2</v>
      </c>
      <c r="AJ16" s="75">
        <f t="shared" si="14"/>
        <v>-7.5379117181181843E-2</v>
      </c>
      <c r="AL16" s="74">
        <f t="shared" si="15"/>
        <v>41609</v>
      </c>
      <c r="AM16" s="75">
        <f t="shared" si="19"/>
        <v>3.442302977968259E-2</v>
      </c>
      <c r="AN16" s="75">
        <f t="shared" si="25"/>
        <v>3.7622085679719586E-2</v>
      </c>
      <c r="AO16" s="75">
        <f t="shared" si="26"/>
        <v>0.15456011703784434</v>
      </c>
      <c r="AP16" s="75">
        <f t="shared" si="27"/>
        <v>0.12068863410243047</v>
      </c>
      <c r="AQ16" s="75">
        <f t="shared" si="28"/>
        <v>0.35148483362600857</v>
      </c>
      <c r="AR16" s="75">
        <f t="shared" si="29"/>
        <v>0.12176769094232864</v>
      </c>
      <c r="AS16" s="75">
        <f t="shared" si="17"/>
        <v>0.13054729355320482</v>
      </c>
      <c r="AU16" s="74">
        <f>IF(ISERROR(INDEX(($AL$4:$AS$53,$AC$4:$AJ$105,$T$4:$AA$156),,1,$B$16)),"",INDEX(($AL$4:$AS$53,$AC$4:$AJ$105,$T$4:$AA$156),,1,$B$16))</f>
        <v>41609</v>
      </c>
      <c r="AV16" s="75">
        <f>IF(ISERROR(INDEX(($AL$4:$AS$53,$AC$4:$AJ$105,$T$4:$AA$156),,2,$B$16)),"",INDEX(($AL$4:$AS$53,$AC$4:$AJ$105,$T$4:$AA$156),,2,$B$16))</f>
        <v>3.442302977968259E-2</v>
      </c>
      <c r="AW16" s="75">
        <f>IF(ISERROR(INDEX(($AL$4:$AS$53,$AC$4:$AJ$105,$T$4:$AA$156),,3,$B$16)),"",INDEX(($AL$4:$AS$53,$AC$4:$AJ$105,$T$4:$AA$156),,3,$B$16))</f>
        <v>3.7622085679719586E-2</v>
      </c>
      <c r="AX16" s="75">
        <f>IF(ISERROR(INDEX(($AL$4:$AS$53,$AC$4:$AJ$105,$T$4:$AA$156),,3,$B$16)),"",INDEX(($AL$4:$AS$53,$AC$4:$AJ$105,$T$4:$AA$156),,4,$B$16))</f>
        <v>0.15456011703784434</v>
      </c>
      <c r="AY16" s="75">
        <f>IF(ISERROR(INDEX(($AL$4:$AS$53,$AC$4:$AJ$105,$T$4:$AA$156),,3,$B$16)),"",INDEX(($AL$4:$AS$53,$AC$4:$AJ$105,$T$4:$AA$156),,5,$B$16))</f>
        <v>0.12068863410243047</v>
      </c>
      <c r="AZ16" s="75">
        <f>IF(ISERROR(INDEX(($AL$4:$AS$53,$AC$4:$AJ$105,$T$4:$AA$156),,6,$B$16)),"",INDEX(($AL$4:$AS$53,$AC$4:$AJ$105,$T$4:$AA$156),,6,$B$16))</f>
        <v>0.35148483362600857</v>
      </c>
      <c r="BA16" s="75">
        <f>IF(ISERROR(INDEX(($AL$4:$AS$53,$AC$4:$AJ$105,$T$4:$AA$156),,7,$B$16)),"",INDEX(($AL$4:$AS$53,$AC$4:$AJ$105,$T$4:$AA$156),,7,$B$16))</f>
        <v>0.12176769094232864</v>
      </c>
      <c r="BB16" s="75">
        <f>IF(ISERROR(INDEX(($AL$4:$AS$53,$AC$4:$AJ$105,$T$4:$AA$156),,8,$B$16)),"",INDEX(($AL$4:$AS$53,$AC$4:$AJ$105,$T$4:$AA$156),,8,$B$16))</f>
        <v>0.13054729355320482</v>
      </c>
    </row>
    <row r="17" spans="1:54">
      <c r="A17" s="70" t="s">
        <v>136</v>
      </c>
      <c r="J17" s="99">
        <v>40874</v>
      </c>
      <c r="K17" s="87">
        <v>2569.973</v>
      </c>
      <c r="L17" s="87">
        <v>2380.2240000000002</v>
      </c>
      <c r="M17" s="87">
        <v>5875.8320000000003</v>
      </c>
      <c r="N17" s="107">
        <v>40874</v>
      </c>
      <c r="O17" s="87">
        <v>1702.9</v>
      </c>
      <c r="P17" s="87">
        <v>7623.18</v>
      </c>
      <c r="Q17" s="87">
        <v>2035.72</v>
      </c>
      <c r="R17" s="87">
        <v>2219.2662297657898</v>
      </c>
      <c r="T17" s="74">
        <f t="shared" si="1"/>
        <v>40874</v>
      </c>
      <c r="U17" s="75">
        <f t="shared" si="5"/>
        <v>-8.4657922030556443E-2</v>
      </c>
      <c r="V17" s="75">
        <f t="shared" si="6"/>
        <v>-6.0817769233865171E-2</v>
      </c>
      <c r="W17" s="75">
        <f t="shared" si="7"/>
        <v>5.5677058507848765E-2</v>
      </c>
      <c r="X17" s="75">
        <f t="shared" si="8"/>
        <v>3.1010849559236719E-2</v>
      </c>
      <c r="Y17" s="75">
        <f t="shared" si="9"/>
        <v>0.11557153581729818</v>
      </c>
      <c r="Z17" s="75">
        <f t="shared" si="10"/>
        <v>-3.2613396060541255E-2</v>
      </c>
      <c r="AA17" s="75">
        <f t="shared" si="11"/>
        <v>-0.19194709399937648</v>
      </c>
      <c r="AC17" s="74">
        <f t="shared" si="12"/>
        <v>41245</v>
      </c>
      <c r="AD17" s="75">
        <f t="shared" si="18"/>
        <v>-5.9769466404942406E-2</v>
      </c>
      <c r="AE17" s="75">
        <f t="shared" si="20"/>
        <v>-5.3528409677530253E-2</v>
      </c>
      <c r="AF17" s="75">
        <f t="shared" si="21"/>
        <v>-0.14516845734282469</v>
      </c>
      <c r="AG17" s="75">
        <f t="shared" si="22"/>
        <v>-0.1560163538207856</v>
      </c>
      <c r="AH17" s="75">
        <f t="shared" si="23"/>
        <v>-0.17796109427157281</v>
      </c>
      <c r="AI17" s="75">
        <f t="shared" si="24"/>
        <v>-0.1242062540767459</v>
      </c>
      <c r="AJ17" s="75">
        <f t="shared" si="14"/>
        <v>-5.1352007659355103E-2</v>
      </c>
      <c r="AL17" s="74">
        <f t="shared" si="15"/>
        <v>41616</v>
      </c>
      <c r="AM17" s="75">
        <f t="shared" si="19"/>
        <v>4.0082161964082985E-2</v>
      </c>
      <c r="AN17" s="75">
        <f t="shared" si="25"/>
        <v>4.538098956398473E-2</v>
      </c>
      <c r="AO17" s="75">
        <f t="shared" si="26"/>
        <v>9.3214127320696338E-2</v>
      </c>
      <c r="AP17" s="75">
        <f t="shared" si="27"/>
        <v>2.3777656701568173E-2</v>
      </c>
      <c r="AQ17" s="75">
        <f t="shared" si="28"/>
        <v>0.35831821647660878</v>
      </c>
      <c r="AR17" s="75">
        <f t="shared" si="29"/>
        <v>0.13219755296473568</v>
      </c>
      <c r="AS17" s="75">
        <f t="shared" si="17"/>
        <v>9.5874407893685509E-2</v>
      </c>
      <c r="AU17" s="74">
        <f>IF(ISERROR(INDEX(($AL$4:$AS$53,$AC$4:$AJ$105,$T$4:$AA$156),,1,$B$16)),"",INDEX(($AL$4:$AS$53,$AC$4:$AJ$105,$T$4:$AA$156),,1,$B$16))</f>
        <v>41616</v>
      </c>
      <c r="AV17" s="75">
        <f>IF(ISERROR(INDEX(($AL$4:$AS$53,$AC$4:$AJ$105,$T$4:$AA$156),,2,$B$16)),"",INDEX(($AL$4:$AS$53,$AC$4:$AJ$105,$T$4:$AA$156),,2,$B$16))</f>
        <v>4.0082161964082985E-2</v>
      </c>
      <c r="AW17" s="75">
        <f>IF(ISERROR(INDEX(($AL$4:$AS$53,$AC$4:$AJ$105,$T$4:$AA$156),,3,$B$16)),"",INDEX(($AL$4:$AS$53,$AC$4:$AJ$105,$T$4:$AA$156),,3,$B$16))</f>
        <v>4.538098956398473E-2</v>
      </c>
      <c r="AX17" s="75">
        <f>IF(ISERROR(INDEX(($AL$4:$AS$53,$AC$4:$AJ$105,$T$4:$AA$156),,3,$B$16)),"",INDEX(($AL$4:$AS$53,$AC$4:$AJ$105,$T$4:$AA$156),,4,$B$16))</f>
        <v>9.3214127320696338E-2</v>
      </c>
      <c r="AY17" s="75">
        <f>IF(ISERROR(INDEX(($AL$4:$AS$53,$AC$4:$AJ$105,$T$4:$AA$156),,3,$B$16)),"",INDEX(($AL$4:$AS$53,$AC$4:$AJ$105,$T$4:$AA$156),,5,$B$16))</f>
        <v>2.3777656701568173E-2</v>
      </c>
      <c r="AZ17" s="75">
        <f>IF(ISERROR(INDEX(($AL$4:$AS$53,$AC$4:$AJ$105,$T$4:$AA$156),,6,$B$16)),"",INDEX(($AL$4:$AS$53,$AC$4:$AJ$105,$T$4:$AA$156),,6,$B$16))</f>
        <v>0.35831821647660878</v>
      </c>
      <c r="BA17" s="75">
        <f>IF(ISERROR(INDEX(($AL$4:$AS$53,$AC$4:$AJ$105,$T$4:$AA$156),,7,$B$16)),"",INDEX(($AL$4:$AS$53,$AC$4:$AJ$105,$T$4:$AA$156),,7,$B$16))</f>
        <v>0.13219755296473568</v>
      </c>
      <c r="BB17" s="75">
        <f>IF(ISERROR(INDEX(($AL$4:$AS$53,$AC$4:$AJ$105,$T$4:$AA$156),,8,$B$16)),"",INDEX(($AL$4:$AS$53,$AC$4:$AJ$105,$T$4:$AA$156),,8,$B$16))</f>
        <v>9.5874407893685509E-2</v>
      </c>
    </row>
    <row r="18" spans="1:54">
      <c r="A18" s="70" t="s">
        <v>137</v>
      </c>
      <c r="J18" s="99">
        <v>40881</v>
      </c>
      <c r="K18" s="87">
        <v>2557.3110000000001</v>
      </c>
      <c r="L18" s="87">
        <v>2360.6640000000002</v>
      </c>
      <c r="M18" s="87">
        <v>5691.0195000000003</v>
      </c>
      <c r="N18" s="107">
        <v>40881</v>
      </c>
      <c r="O18" s="87">
        <v>1652.19</v>
      </c>
      <c r="P18" s="87">
        <v>7335.02</v>
      </c>
      <c r="Q18" s="87">
        <v>2011.17</v>
      </c>
      <c r="R18" s="87">
        <v>2199.7490323716761</v>
      </c>
      <c r="T18" s="74">
        <f t="shared" si="1"/>
        <v>40881</v>
      </c>
      <c r="U18" s="75">
        <f t="shared" si="5"/>
        <v>-8.9167720923871263E-2</v>
      </c>
      <c r="V18" s="75">
        <f t="shared" si="6"/>
        <v>-6.8535700165485713E-2</v>
      </c>
      <c r="W18" s="75">
        <f t="shared" si="7"/>
        <v>2.2472855873144182E-2</v>
      </c>
      <c r="X18" s="75">
        <f t="shared" si="8"/>
        <v>3.0877651845395704E-4</v>
      </c>
      <c r="Y18" s="75">
        <f t="shared" si="9"/>
        <v>7.3402376259067648E-2</v>
      </c>
      <c r="Z18" s="75">
        <f t="shared" si="10"/>
        <v>-4.4279706322617352E-2</v>
      </c>
      <c r="AA18" s="75">
        <f t="shared" si="11"/>
        <v>-0.19905346450138051</v>
      </c>
      <c r="AC18" s="74">
        <f t="shared" si="12"/>
        <v>41252</v>
      </c>
      <c r="AD18" s="75">
        <f t="shared" si="18"/>
        <v>-1.2708306143622394E-2</v>
      </c>
      <c r="AE18" s="75">
        <f t="shared" si="20"/>
        <v>-1.4491631391173598E-2</v>
      </c>
      <c r="AF18" s="75">
        <f t="shared" si="21"/>
        <v>-9.8170751610968443E-2</v>
      </c>
      <c r="AG18" s="75">
        <f t="shared" si="22"/>
        <v>-0.11875343528118487</v>
      </c>
      <c r="AH18" s="75">
        <f t="shared" si="23"/>
        <v>-0.15861719679238773</v>
      </c>
      <c r="AI18" s="75">
        <f t="shared" si="24"/>
        <v>-7.9299329323023193E-2</v>
      </c>
      <c r="AJ18" s="75">
        <f t="shared" si="14"/>
        <v>-1.3695840375830604E-2</v>
      </c>
      <c r="AL18" s="74">
        <f t="shared" si="15"/>
        <v>41623</v>
      </c>
      <c r="AM18" s="75">
        <f t="shared" si="19"/>
        <v>2.0721593429757323E-2</v>
      </c>
      <c r="AN18" s="75">
        <f t="shared" si="25"/>
        <v>2.6206627778688985E-2</v>
      </c>
      <c r="AO18" s="75">
        <f t="shared" si="26"/>
        <v>0.1111925173514261</v>
      </c>
      <c r="AP18" s="75">
        <f t="shared" si="27"/>
        <v>5.1706779741317987E-2</v>
      </c>
      <c r="AQ18" s="75">
        <f t="shared" si="28"/>
        <v>0.33052574455048367</v>
      </c>
      <c r="AR18" s="75">
        <f t="shared" si="29"/>
        <v>0.12498008844523012</v>
      </c>
      <c r="AS18" s="75">
        <f t="shared" si="17"/>
        <v>7.5523940388137367E-2</v>
      </c>
      <c r="AU18" s="74">
        <f>IF(ISERROR(INDEX(($AL$4:$AS$53,$AC$4:$AJ$105,$T$4:$AA$156),,1,$B$16)),"",INDEX(($AL$4:$AS$53,$AC$4:$AJ$105,$T$4:$AA$156),,1,$B$16))</f>
        <v>41623</v>
      </c>
      <c r="AV18" s="75">
        <f>IF(ISERROR(INDEX(($AL$4:$AS$53,$AC$4:$AJ$105,$T$4:$AA$156),,2,$B$16)),"",INDEX(($AL$4:$AS$53,$AC$4:$AJ$105,$T$4:$AA$156),,2,$B$16))</f>
        <v>2.0721593429757323E-2</v>
      </c>
      <c r="AW18" s="75">
        <f>IF(ISERROR(INDEX(($AL$4:$AS$53,$AC$4:$AJ$105,$T$4:$AA$156),,3,$B$16)),"",INDEX(($AL$4:$AS$53,$AC$4:$AJ$105,$T$4:$AA$156),,3,$B$16))</f>
        <v>2.6206627778688985E-2</v>
      </c>
      <c r="AX18" s="75">
        <f>IF(ISERROR(INDEX(($AL$4:$AS$53,$AC$4:$AJ$105,$T$4:$AA$156),,3,$B$16)),"",INDEX(($AL$4:$AS$53,$AC$4:$AJ$105,$T$4:$AA$156),,4,$B$16))</f>
        <v>0.1111925173514261</v>
      </c>
      <c r="AY18" s="75">
        <f>IF(ISERROR(INDEX(($AL$4:$AS$53,$AC$4:$AJ$105,$T$4:$AA$156),,3,$B$16)),"",INDEX(($AL$4:$AS$53,$AC$4:$AJ$105,$T$4:$AA$156),,5,$B$16))</f>
        <v>5.1706779741317987E-2</v>
      </c>
      <c r="AZ18" s="75">
        <f>IF(ISERROR(INDEX(($AL$4:$AS$53,$AC$4:$AJ$105,$T$4:$AA$156),,6,$B$16)),"",INDEX(($AL$4:$AS$53,$AC$4:$AJ$105,$T$4:$AA$156),,6,$B$16))</f>
        <v>0.33052574455048367</v>
      </c>
      <c r="BA18" s="75">
        <f>IF(ISERROR(INDEX(($AL$4:$AS$53,$AC$4:$AJ$105,$T$4:$AA$156),,7,$B$16)),"",INDEX(($AL$4:$AS$53,$AC$4:$AJ$105,$T$4:$AA$156),,7,$B$16))</f>
        <v>0.12498008844523012</v>
      </c>
      <c r="BB18" s="75">
        <f>IF(ISERROR(INDEX(($AL$4:$AS$53,$AC$4:$AJ$105,$T$4:$AA$156),,8,$B$16)),"",INDEX(($AL$4:$AS$53,$AC$4:$AJ$105,$T$4:$AA$156),,8,$B$16))</f>
        <v>7.5523940388137367E-2</v>
      </c>
    </row>
    <row r="19" spans="1:54">
      <c r="J19" s="99">
        <v>40888</v>
      </c>
      <c r="K19" s="87">
        <v>2503.4609999999998</v>
      </c>
      <c r="L19" s="87">
        <v>2315.27</v>
      </c>
      <c r="M19" s="87">
        <v>5499.4467999999997</v>
      </c>
      <c r="N19" s="107">
        <v>40888</v>
      </c>
      <c r="O19" s="87">
        <v>1606.5</v>
      </c>
      <c r="P19" s="87">
        <v>7326.05</v>
      </c>
      <c r="Q19" s="87">
        <v>1960.4</v>
      </c>
      <c r="R19" s="87">
        <v>2340.8009100688837</v>
      </c>
      <c r="T19" s="74">
        <f t="shared" si="1"/>
        <v>40888</v>
      </c>
      <c r="U19" s="75">
        <f t="shared" si="5"/>
        <v>-0.10834736635152942</v>
      </c>
      <c r="V19" s="75">
        <f t="shared" si="6"/>
        <v>-8.6447139670086104E-2</v>
      </c>
      <c r="W19" s="75">
        <f t="shared" si="7"/>
        <v>-1.1945913149933318E-2</v>
      </c>
      <c r="X19" s="75">
        <f t="shared" si="8"/>
        <v>-2.7353966870095947E-2</v>
      </c>
      <c r="Y19" s="75">
        <f t="shared" si="9"/>
        <v>7.2089711901636599E-2</v>
      </c>
      <c r="Z19" s="75">
        <f t="shared" si="10"/>
        <v>-6.8405921068263265E-2</v>
      </c>
      <c r="AA19" s="75">
        <f t="shared" si="11"/>
        <v>-0.14769532722998979</v>
      </c>
      <c r="AC19" s="74">
        <f t="shared" si="12"/>
        <v>41259</v>
      </c>
      <c r="AD19" s="75">
        <f t="shared" si="18"/>
        <v>3.5236986619805677E-2</v>
      </c>
      <c r="AE19" s="75">
        <f t="shared" si="20"/>
        <v>2.7972318775739691E-2</v>
      </c>
      <c r="AF19" s="75">
        <f t="shared" si="21"/>
        <v>-5.7127064673802352E-2</v>
      </c>
      <c r="AG19" s="75">
        <f t="shared" si="22"/>
        <v>-9.0939892932167976E-2</v>
      </c>
      <c r="AH19" s="75">
        <f t="shared" si="23"/>
        <v>-0.12685416107125047</v>
      </c>
      <c r="AI19" s="75">
        <f t="shared" si="24"/>
        <v>-5.1530068963210329E-2</v>
      </c>
      <c r="AJ19" s="75">
        <f t="shared" si="14"/>
        <v>2.5606128837863951E-2</v>
      </c>
      <c r="AL19" s="74">
        <f t="shared" si="15"/>
        <v>41630</v>
      </c>
      <c r="AM19" s="75">
        <f t="shared" si="19"/>
        <v>-3.3780052608765487E-2</v>
      </c>
      <c r="AN19" s="75">
        <f t="shared" si="25"/>
        <v>-2.579400960657352E-2</v>
      </c>
      <c r="AO19" s="75">
        <f t="shared" si="26"/>
        <v>6.8192007113864195E-2</v>
      </c>
      <c r="AP19" s="75">
        <f t="shared" si="27"/>
        <v>2.3143980669920072E-2</v>
      </c>
      <c r="AQ19" s="75">
        <f t="shared" si="28"/>
        <v>0.29589827945613134</v>
      </c>
      <c r="AR19" s="75">
        <f t="shared" si="29"/>
        <v>6.8529882502863515E-2</v>
      </c>
      <c r="AS19" s="75">
        <f t="shared" si="17"/>
        <v>5.2487612685273577E-2</v>
      </c>
      <c r="AU19" s="74">
        <f>IF(ISERROR(INDEX(($AL$4:$AS$53,$AC$4:$AJ$105,$T$4:$AA$156),,1,$B$16)),"",INDEX(($AL$4:$AS$53,$AC$4:$AJ$105,$T$4:$AA$156),,1,$B$16))</f>
        <v>41630</v>
      </c>
      <c r="AV19" s="75">
        <f>IF(ISERROR(INDEX(($AL$4:$AS$53,$AC$4:$AJ$105,$T$4:$AA$156),,2,$B$16)),"",INDEX(($AL$4:$AS$53,$AC$4:$AJ$105,$T$4:$AA$156),,2,$B$16))</f>
        <v>-3.3780052608765487E-2</v>
      </c>
      <c r="AW19" s="75">
        <f>IF(ISERROR(INDEX(($AL$4:$AS$53,$AC$4:$AJ$105,$T$4:$AA$156),,3,$B$16)),"",INDEX(($AL$4:$AS$53,$AC$4:$AJ$105,$T$4:$AA$156),,3,$B$16))</f>
        <v>-2.579400960657352E-2</v>
      </c>
      <c r="AX19" s="75">
        <f>IF(ISERROR(INDEX(($AL$4:$AS$53,$AC$4:$AJ$105,$T$4:$AA$156),,3,$B$16)),"",INDEX(($AL$4:$AS$53,$AC$4:$AJ$105,$T$4:$AA$156),,4,$B$16))</f>
        <v>6.8192007113864195E-2</v>
      </c>
      <c r="AY19" s="75">
        <f>IF(ISERROR(INDEX(($AL$4:$AS$53,$AC$4:$AJ$105,$T$4:$AA$156),,3,$B$16)),"",INDEX(($AL$4:$AS$53,$AC$4:$AJ$105,$T$4:$AA$156),,5,$B$16))</f>
        <v>2.3143980669920072E-2</v>
      </c>
      <c r="AZ19" s="75">
        <f>IF(ISERROR(INDEX(($AL$4:$AS$53,$AC$4:$AJ$105,$T$4:$AA$156),,6,$B$16)),"",INDEX(($AL$4:$AS$53,$AC$4:$AJ$105,$T$4:$AA$156),,6,$B$16))</f>
        <v>0.29589827945613134</v>
      </c>
      <c r="BA19" s="75">
        <f>IF(ISERROR(INDEX(($AL$4:$AS$53,$AC$4:$AJ$105,$T$4:$AA$156),,7,$B$16)),"",INDEX(($AL$4:$AS$53,$AC$4:$AJ$105,$T$4:$AA$156),,7,$B$16))</f>
        <v>6.8529882502863515E-2</v>
      </c>
      <c r="BB19" s="75">
        <f>IF(ISERROR(INDEX(($AL$4:$AS$53,$AC$4:$AJ$105,$T$4:$AA$156),,8,$B$16)),"",INDEX(($AL$4:$AS$53,$AC$4:$AJ$105,$T$4:$AA$156),,8,$B$16))</f>
        <v>5.2487612685273577E-2</v>
      </c>
    </row>
    <row r="20" spans="1:54">
      <c r="J20" s="99">
        <v>40895</v>
      </c>
      <c r="K20" s="87">
        <v>2390.1289999999999</v>
      </c>
      <c r="L20" s="87">
        <v>2224.84</v>
      </c>
      <c r="M20" s="87">
        <v>5187.1724000000004</v>
      </c>
      <c r="N20" s="107">
        <v>40895</v>
      </c>
      <c r="O20" s="87">
        <v>1518.86</v>
      </c>
      <c r="P20" s="87">
        <v>6923.73</v>
      </c>
      <c r="Q20" s="87">
        <v>1851.72</v>
      </c>
      <c r="R20" s="87">
        <v>2417.9695393559709</v>
      </c>
      <c r="T20" s="74">
        <f t="shared" si="1"/>
        <v>40895</v>
      </c>
      <c r="U20" s="75">
        <f t="shared" si="5"/>
        <v>-0.14871259523931646</v>
      </c>
      <c r="V20" s="75">
        <f t="shared" si="6"/>
        <v>-0.12212876002522133</v>
      </c>
      <c r="W20" s="75">
        <f t="shared" si="7"/>
        <v>-6.8050464818412371E-2</v>
      </c>
      <c r="X20" s="75">
        <f t="shared" si="8"/>
        <v>-8.0415092511866848E-2</v>
      </c>
      <c r="Y20" s="75">
        <f t="shared" si="9"/>
        <v>1.3214447210258884E-2</v>
      </c>
      <c r="Z20" s="75">
        <f t="shared" si="10"/>
        <v>-0.12005132226103066</v>
      </c>
      <c r="AA20" s="75">
        <f t="shared" si="10"/>
        <v>-0.11959760091344218</v>
      </c>
      <c r="AC20" s="74">
        <f t="shared" si="12"/>
        <v>41266</v>
      </c>
      <c r="AD20" s="75">
        <f t="shared" si="18"/>
        <v>4.2328063253264769E-2</v>
      </c>
      <c r="AE20" s="75">
        <f t="shared" si="20"/>
        <v>2.9255715777035896E-2</v>
      </c>
      <c r="AF20" s="75">
        <f t="shared" si="21"/>
        <v>-5.3631988067335379E-2</v>
      </c>
      <c r="AG20" s="75">
        <f t="shared" si="22"/>
        <v>-7.9525347669279434E-2</v>
      </c>
      <c r="AH20" s="75">
        <f t="shared" si="23"/>
        <v>-0.13049610559030034</v>
      </c>
      <c r="AI20" s="75">
        <f t="shared" si="24"/>
        <v>-5.428971238383018E-2</v>
      </c>
      <c r="AJ20" s="75">
        <f t="shared" si="14"/>
        <v>9.2456177734552281E-3</v>
      </c>
      <c r="AL20" s="74">
        <f t="shared" si="15"/>
        <v>41637</v>
      </c>
      <c r="AM20" s="75">
        <f t="shared" si="19"/>
        <v>-2.3031815494392593E-2</v>
      </c>
      <c r="AN20" s="75">
        <f t="shared" si="25"/>
        <v>-1.810379753578617E-2</v>
      </c>
      <c r="AO20" s="75">
        <f t="shared" si="26"/>
        <v>9.9539358354611363E-2</v>
      </c>
      <c r="AP20" s="75">
        <f t="shared" si="27"/>
        <v>5.5212725636044846E-2</v>
      </c>
      <c r="AQ20" s="75">
        <f t="shared" si="28"/>
        <v>0.2754206753511097</v>
      </c>
      <c r="AR20" s="75">
        <f t="shared" si="29"/>
        <v>7.0960988523359303E-2</v>
      </c>
      <c r="AS20" s="75">
        <f t="shared" si="17"/>
        <v>5.2424368279193168E-2</v>
      </c>
      <c r="AU20" s="74">
        <f>IF(ISERROR(INDEX(($AL$4:$AS$53,$AC$4:$AJ$105,$T$4:$AA$156),,1,$B$16)),"",INDEX(($AL$4:$AS$53,$AC$4:$AJ$105,$T$4:$AA$156),,1,$B$16))</f>
        <v>41637</v>
      </c>
      <c r="AV20" s="75">
        <f>IF(ISERROR(INDEX(($AL$4:$AS$53,$AC$4:$AJ$105,$T$4:$AA$156),,2,$B$16)),"",INDEX(($AL$4:$AS$53,$AC$4:$AJ$105,$T$4:$AA$156),,2,$B$16))</f>
        <v>-2.3031815494392593E-2</v>
      </c>
      <c r="AW20" s="75">
        <f>IF(ISERROR(INDEX(($AL$4:$AS$53,$AC$4:$AJ$105,$T$4:$AA$156),,3,$B$16)),"",INDEX(($AL$4:$AS$53,$AC$4:$AJ$105,$T$4:$AA$156),,3,$B$16))</f>
        <v>-1.810379753578617E-2</v>
      </c>
      <c r="AX20" s="75">
        <f>IF(ISERROR(INDEX(($AL$4:$AS$53,$AC$4:$AJ$105,$T$4:$AA$156),,3,$B$16)),"",INDEX(($AL$4:$AS$53,$AC$4:$AJ$105,$T$4:$AA$156),,4,$B$16))</f>
        <v>9.9539358354611363E-2</v>
      </c>
      <c r="AY20" s="75">
        <f>IF(ISERROR(INDEX(($AL$4:$AS$53,$AC$4:$AJ$105,$T$4:$AA$156),,3,$B$16)),"",INDEX(($AL$4:$AS$53,$AC$4:$AJ$105,$T$4:$AA$156),,5,$B$16))</f>
        <v>5.5212725636044846E-2</v>
      </c>
      <c r="AZ20" s="75">
        <f>IF(ISERROR(INDEX(($AL$4:$AS$53,$AC$4:$AJ$105,$T$4:$AA$156),,6,$B$16)),"",INDEX(($AL$4:$AS$53,$AC$4:$AJ$105,$T$4:$AA$156),,6,$B$16))</f>
        <v>0.2754206753511097</v>
      </c>
      <c r="BA20" s="75">
        <f>IF(ISERROR(INDEX(($AL$4:$AS$53,$AC$4:$AJ$105,$T$4:$AA$156),,7,$B$16)),"",INDEX(($AL$4:$AS$53,$AC$4:$AJ$105,$T$4:$AA$156),,7,$B$16))</f>
        <v>7.0960988523359303E-2</v>
      </c>
      <c r="BB20" s="75">
        <f>IF(ISERROR(INDEX(($AL$4:$AS$53,$AC$4:$AJ$105,$T$4:$AA$156),,8,$B$16)),"",INDEX(($AL$4:$AS$53,$AC$4:$AJ$105,$T$4:$AA$156),,8,$B$16))</f>
        <v>5.2424368279193168E-2</v>
      </c>
    </row>
    <row r="21" spans="1:54">
      <c r="J21" s="99">
        <v>40902</v>
      </c>
      <c r="K21" s="87">
        <v>2359.1590000000001</v>
      </c>
      <c r="L21" s="87">
        <v>2204.7840000000001</v>
      </c>
      <c r="M21" s="87">
        <v>5028.3027000000002</v>
      </c>
      <c r="N21" s="107">
        <v>40902</v>
      </c>
      <c r="O21" s="87">
        <v>1491.61</v>
      </c>
      <c r="P21" s="87">
        <v>6846.57</v>
      </c>
      <c r="Q21" s="87">
        <v>1857.51</v>
      </c>
      <c r="R21" s="87">
        <v>2476.8011385166674</v>
      </c>
      <c r="T21" s="74">
        <f t="shared" si="1"/>
        <v>40902</v>
      </c>
      <c r="U21" s="75">
        <f t="shared" si="5"/>
        <v>-0.15974311741006053</v>
      </c>
      <c r="V21" s="75">
        <f t="shared" si="6"/>
        <v>-0.13004240127085442</v>
      </c>
      <c r="W21" s="75">
        <f t="shared" si="7"/>
        <v>-9.6593673266513691E-2</v>
      </c>
      <c r="X21" s="75">
        <f t="shared" si="8"/>
        <v>-9.6913445703768364E-2</v>
      </c>
      <c r="Y21" s="75">
        <f t="shared" si="9"/>
        <v>1.9228996272735444E-3</v>
      </c>
      <c r="Z21" s="75">
        <f t="shared" si="10"/>
        <v>-0.1172998788224392</v>
      </c>
      <c r="AA21" s="75">
        <f t="shared" si="10"/>
        <v>-9.81765365864814E-2</v>
      </c>
      <c r="AC21" s="74">
        <f t="shared" si="12"/>
        <v>41273</v>
      </c>
      <c r="AD21" s="75">
        <f t="shared" si="18"/>
        <v>8.9807121133623102E-2</v>
      </c>
      <c r="AE21" s="75">
        <f t="shared" si="20"/>
        <v>6.7467009288257218E-2</v>
      </c>
      <c r="AF21" s="75">
        <f t="shared" si="21"/>
        <v>-1.3127015945451626E-2</v>
      </c>
      <c r="AG21" s="75">
        <f t="shared" si="22"/>
        <v>-3.8648325088658564E-2</v>
      </c>
      <c r="AH21" s="75">
        <f t="shared" si="23"/>
        <v>-8.986532632467481E-2</v>
      </c>
      <c r="AI21" s="75">
        <f t="shared" si="24"/>
        <v>-5.2516850549977345E-3</v>
      </c>
      <c r="AJ21" s="75">
        <f t="shared" si="14"/>
        <v>-3.0197683805839093E-2</v>
      </c>
      <c r="AL21" s="74">
        <f t="shared" si="15"/>
        <v>41644</v>
      </c>
      <c r="AM21" s="75">
        <f t="shared" si="19"/>
        <v>-2.8417809619379675E-2</v>
      </c>
      <c r="AN21" s="75">
        <f t="shared" si="25"/>
        <v>-2.6568778496004364E-2</v>
      </c>
      <c r="AO21" s="75">
        <f t="shared" si="26"/>
        <v>9.6705681157214007E-2</v>
      </c>
      <c r="AP21" s="75">
        <f t="shared" si="27"/>
        <v>5.6326100345856833E-2</v>
      </c>
      <c r="AQ21" s="75">
        <f t="shared" si="28"/>
        <v>0.24694059779821265</v>
      </c>
      <c r="AR21" s="75">
        <f t="shared" si="29"/>
        <v>8.5881380231049853E-2</v>
      </c>
      <c r="AS21" s="75">
        <f t="shared" si="17"/>
        <v>9.3490043953537771E-2</v>
      </c>
      <c r="AU21" s="74">
        <f>IF(ISERROR(INDEX(($AL$4:$AS$53,$AC$4:$AJ$105,$T$4:$AA$156),,1,$B$16)),"",INDEX(($AL$4:$AS$53,$AC$4:$AJ$105,$T$4:$AA$156),,1,$B$16))</f>
        <v>41644</v>
      </c>
      <c r="AV21" s="75">
        <f>IF(ISERROR(INDEX(($AL$4:$AS$53,$AC$4:$AJ$105,$T$4:$AA$156),,2,$B$16)),"",INDEX(($AL$4:$AS$53,$AC$4:$AJ$105,$T$4:$AA$156),,2,$B$16))</f>
        <v>-2.8417809619379675E-2</v>
      </c>
      <c r="AW21" s="75">
        <f>IF(ISERROR(INDEX(($AL$4:$AS$53,$AC$4:$AJ$105,$T$4:$AA$156),,3,$B$16)),"",INDEX(($AL$4:$AS$53,$AC$4:$AJ$105,$T$4:$AA$156),,3,$B$16))</f>
        <v>-2.6568778496004364E-2</v>
      </c>
      <c r="AX21" s="75">
        <f>IF(ISERROR(INDEX(($AL$4:$AS$53,$AC$4:$AJ$105,$T$4:$AA$156),,3,$B$16)),"",INDEX(($AL$4:$AS$53,$AC$4:$AJ$105,$T$4:$AA$156),,4,$B$16))</f>
        <v>9.6705681157214007E-2</v>
      </c>
      <c r="AY21" s="75">
        <f>IF(ISERROR(INDEX(($AL$4:$AS$53,$AC$4:$AJ$105,$T$4:$AA$156),,3,$B$16)),"",INDEX(($AL$4:$AS$53,$AC$4:$AJ$105,$T$4:$AA$156),,5,$B$16))</f>
        <v>5.6326100345856833E-2</v>
      </c>
      <c r="AZ21" s="75">
        <f>IF(ISERROR(INDEX(($AL$4:$AS$53,$AC$4:$AJ$105,$T$4:$AA$156),,6,$B$16)),"",INDEX(($AL$4:$AS$53,$AC$4:$AJ$105,$T$4:$AA$156),,6,$B$16))</f>
        <v>0.24694059779821265</v>
      </c>
      <c r="BA21" s="75">
        <f>IF(ISERROR(INDEX(($AL$4:$AS$53,$AC$4:$AJ$105,$T$4:$AA$156),,7,$B$16)),"",INDEX(($AL$4:$AS$53,$AC$4:$AJ$105,$T$4:$AA$156),,7,$B$16))</f>
        <v>8.5881380231049853E-2</v>
      </c>
      <c r="BB21" s="75">
        <f>IF(ISERROR(INDEX(($AL$4:$AS$53,$AC$4:$AJ$105,$T$4:$AA$156),,8,$B$16)),"",INDEX(($AL$4:$AS$53,$AC$4:$AJ$105,$T$4:$AA$156),,8,$B$16))</f>
        <v>9.3490043953537771E-2</v>
      </c>
    </row>
    <row r="22" spans="1:54">
      <c r="J22" s="99">
        <v>40909</v>
      </c>
      <c r="K22" s="87">
        <v>2345.7420000000002</v>
      </c>
      <c r="L22" s="87">
        <v>2199.4169999999999</v>
      </c>
      <c r="M22" s="87">
        <v>4838.1620999999996</v>
      </c>
      <c r="N22" s="107">
        <v>40909</v>
      </c>
      <c r="O22" s="87">
        <v>1449.3</v>
      </c>
      <c r="P22" s="87">
        <v>6328.64</v>
      </c>
      <c r="Q22" s="87">
        <v>1770.84</v>
      </c>
      <c r="R22" s="87">
        <v>2489.0697865255252</v>
      </c>
      <c r="T22" s="74">
        <f t="shared" si="1"/>
        <v>40909</v>
      </c>
      <c r="U22" s="75">
        <f t="shared" si="5"/>
        <v>-0.16452182312413455</v>
      </c>
      <c r="V22" s="75">
        <f t="shared" si="6"/>
        <v>-0.13216009735009826</v>
      </c>
      <c r="W22" s="75">
        <f t="shared" si="7"/>
        <v>-0.13075514509057506</v>
      </c>
      <c r="X22" s="75">
        <f t="shared" si="8"/>
        <v>-0.12252978785236857</v>
      </c>
      <c r="Y22" s="75">
        <f t="shared" si="9"/>
        <v>-7.3870662317459868E-2</v>
      </c>
      <c r="Z22" s="75">
        <f t="shared" si="10"/>
        <v>-0.15848599329959367</v>
      </c>
      <c r="AA22" s="75">
        <f t="shared" si="10"/>
        <v>-9.3709421941429394E-2</v>
      </c>
      <c r="AC22" s="74">
        <f t="shared" si="12"/>
        <v>41280</v>
      </c>
      <c r="AD22" s="75">
        <f t="shared" si="18"/>
        <v>0.10930022142861229</v>
      </c>
      <c r="AE22" s="75">
        <f t="shared" si="20"/>
        <v>8.8374191722782713E-2</v>
      </c>
      <c r="AF22" s="75">
        <f t="shared" si="21"/>
        <v>3.5562498323553626E-3</v>
      </c>
      <c r="AG22" s="75">
        <f t="shared" si="22"/>
        <v>-1.7596169049716615E-2</v>
      </c>
      <c r="AH22" s="75">
        <f t="shared" si="23"/>
        <v>-9.5421095038944026E-2</v>
      </c>
      <c r="AI22" s="75">
        <f t="shared" si="24"/>
        <v>-8.451756415474132E-3</v>
      </c>
      <c r="AJ22" s="75">
        <f t="shared" si="14"/>
        <v>9.5825829287554676E-2</v>
      </c>
      <c r="AL22" s="74">
        <f t="shared" si="15"/>
        <v>41651</v>
      </c>
      <c r="AM22" s="75">
        <f t="shared" si="19"/>
        <v>-6.4862230689690548E-2</v>
      </c>
      <c r="AN22" s="75">
        <f t="shared" si="25"/>
        <v>-5.9203464684230211E-2</v>
      </c>
      <c r="AO22" s="75">
        <f t="shared" si="26"/>
        <v>7.6733457386203741E-2</v>
      </c>
      <c r="AP22" s="75">
        <f t="shared" si="27"/>
        <v>4.6062917515516055E-2</v>
      </c>
      <c r="AQ22" s="75">
        <f t="shared" si="28"/>
        <v>0.18868655247904376</v>
      </c>
      <c r="AR22" s="75">
        <f t="shared" si="29"/>
        <v>2.3002586605781694E-2</v>
      </c>
      <c r="AS22" s="75">
        <f t="shared" si="17"/>
        <v>6.6451174173116412E-2</v>
      </c>
      <c r="AU22" s="74">
        <f>IF(ISERROR(INDEX(($AL$4:$AS$53,$AC$4:$AJ$105,$T$4:$AA$156),,1,$B$16)),"",INDEX(($AL$4:$AS$53,$AC$4:$AJ$105,$T$4:$AA$156),,1,$B$16))</f>
        <v>41651</v>
      </c>
      <c r="AV22" s="75">
        <f>IF(ISERROR(INDEX(($AL$4:$AS$53,$AC$4:$AJ$105,$T$4:$AA$156),,2,$B$16)),"",INDEX(($AL$4:$AS$53,$AC$4:$AJ$105,$T$4:$AA$156),,2,$B$16))</f>
        <v>-6.4862230689690548E-2</v>
      </c>
      <c r="AW22" s="75">
        <f>IF(ISERROR(INDEX(($AL$4:$AS$53,$AC$4:$AJ$105,$T$4:$AA$156),,3,$B$16)),"",INDEX(($AL$4:$AS$53,$AC$4:$AJ$105,$T$4:$AA$156),,3,$B$16))</f>
        <v>-5.9203464684230211E-2</v>
      </c>
      <c r="AX22" s="75">
        <f>IF(ISERROR(INDEX(($AL$4:$AS$53,$AC$4:$AJ$105,$T$4:$AA$156),,3,$B$16)),"",INDEX(($AL$4:$AS$53,$AC$4:$AJ$105,$T$4:$AA$156),,4,$B$16))</f>
        <v>7.6733457386203741E-2</v>
      </c>
      <c r="AY22" s="75">
        <f>IF(ISERROR(INDEX(($AL$4:$AS$53,$AC$4:$AJ$105,$T$4:$AA$156),,3,$B$16)),"",INDEX(($AL$4:$AS$53,$AC$4:$AJ$105,$T$4:$AA$156),,5,$B$16))</f>
        <v>4.6062917515516055E-2</v>
      </c>
      <c r="AZ22" s="75">
        <f>IF(ISERROR(INDEX(($AL$4:$AS$53,$AC$4:$AJ$105,$T$4:$AA$156),,6,$B$16)),"",INDEX(($AL$4:$AS$53,$AC$4:$AJ$105,$T$4:$AA$156),,6,$B$16))</f>
        <v>0.18868655247904376</v>
      </c>
      <c r="BA22" s="75">
        <f>IF(ISERROR(INDEX(($AL$4:$AS$53,$AC$4:$AJ$105,$T$4:$AA$156),,7,$B$16)),"",INDEX(($AL$4:$AS$53,$AC$4:$AJ$105,$T$4:$AA$156),,7,$B$16))</f>
        <v>2.3002586605781694E-2</v>
      </c>
      <c r="BB22" s="75">
        <f>IF(ISERROR(INDEX(($AL$4:$AS$53,$AC$4:$AJ$105,$T$4:$AA$156),,8,$B$16)),"",INDEX(($AL$4:$AS$53,$AC$4:$AJ$105,$T$4:$AA$156),,8,$B$16))</f>
        <v>6.6451174173116412E-2</v>
      </c>
    </row>
    <row r="23" spans="1:54">
      <c r="J23" s="99">
        <v>40916</v>
      </c>
      <c r="K23" s="87">
        <v>2290.6010000000001</v>
      </c>
      <c r="L23" s="87">
        <v>2163.395</v>
      </c>
      <c r="M23" s="87">
        <v>4598.2187999999996</v>
      </c>
      <c r="N23" s="107">
        <v>40916</v>
      </c>
      <c r="O23" s="87">
        <v>1368.29</v>
      </c>
      <c r="P23" s="87">
        <v>5745.72</v>
      </c>
      <c r="Q23" s="87">
        <v>1634.64</v>
      </c>
      <c r="R23" s="87">
        <v>2523.787202401862</v>
      </c>
      <c r="T23" s="74">
        <f t="shared" si="1"/>
        <v>40916</v>
      </c>
      <c r="U23" s="75">
        <f t="shared" si="5"/>
        <v>-0.18416128140689203</v>
      </c>
      <c r="V23" s="75">
        <f t="shared" si="6"/>
        <v>-0.14637355890525339</v>
      </c>
      <c r="W23" s="75">
        <f t="shared" si="7"/>
        <v>-0.17386438258284276</v>
      </c>
      <c r="X23" s="75">
        <f t="shared" si="8"/>
        <v>-0.17157681875423814</v>
      </c>
      <c r="Y23" s="75">
        <f t="shared" si="9"/>
        <v>-0.15917482142935535</v>
      </c>
      <c r="Z23" s="75">
        <f t="shared" si="10"/>
        <v>-0.22320906693278197</v>
      </c>
      <c r="AA23" s="75">
        <f t="shared" si="10"/>
        <v>-8.1068528112901661E-2</v>
      </c>
      <c r="AC23" s="74">
        <f t="shared" si="12"/>
        <v>41287</v>
      </c>
      <c r="AD23" s="75">
        <f t="shared" si="18"/>
        <v>9.1204946923486796E-2</v>
      </c>
      <c r="AE23" s="75">
        <f t="shared" si="20"/>
        <v>7.2124999522012345E-2</v>
      </c>
      <c r="AF23" s="75">
        <f t="shared" si="21"/>
        <v>1.348833028271379E-3</v>
      </c>
      <c r="AG23" s="75">
        <f t="shared" si="22"/>
        <v>-2.4703906997056158E-2</v>
      </c>
      <c r="AH23" s="75">
        <f t="shared" si="23"/>
        <v>-8.713501899244136E-2</v>
      </c>
      <c r="AI23" s="75">
        <f t="shared" si="24"/>
        <v>-1.4946674769054091E-2</v>
      </c>
      <c r="AJ23" s="75">
        <f t="shared" si="14"/>
        <v>6.6307861334143015E-2</v>
      </c>
      <c r="AL23" s="74">
        <f t="shared" si="15"/>
        <v>41658</v>
      </c>
      <c r="AM23" s="75">
        <f t="shared" si="19"/>
        <v>-7.6043501901363331E-2</v>
      </c>
      <c r="AN23" s="75">
        <f t="shared" si="25"/>
        <v>-6.310487931502573E-2</v>
      </c>
      <c r="AO23" s="75">
        <f t="shared" si="26"/>
        <v>3.1384205838534074E-2</v>
      </c>
      <c r="AP23" s="75">
        <f t="shared" si="27"/>
        <v>9.6591178282086076E-3</v>
      </c>
      <c r="AQ23" s="75">
        <f t="shared" si="28"/>
        <v>9.9449996014463915E-2</v>
      </c>
      <c r="AR23" s="75">
        <f t="shared" si="29"/>
        <v>8.0935729293880598E-3</v>
      </c>
      <c r="AS23" s="75">
        <f t="shared" si="17"/>
        <v>6.5724606424430565E-2</v>
      </c>
      <c r="AU23" s="74">
        <f>IF(ISERROR(INDEX(($AL$4:$AS$53,$AC$4:$AJ$105,$T$4:$AA$156),,1,$B$16)),"",INDEX(($AL$4:$AS$53,$AC$4:$AJ$105,$T$4:$AA$156),,1,$B$16))</f>
        <v>41658</v>
      </c>
      <c r="AV23" s="75">
        <f>IF(ISERROR(INDEX(($AL$4:$AS$53,$AC$4:$AJ$105,$T$4:$AA$156),,2,$B$16)),"",INDEX(($AL$4:$AS$53,$AC$4:$AJ$105,$T$4:$AA$156),,2,$B$16))</f>
        <v>-7.6043501901363331E-2</v>
      </c>
      <c r="AW23" s="75">
        <f>IF(ISERROR(INDEX(($AL$4:$AS$53,$AC$4:$AJ$105,$T$4:$AA$156),,3,$B$16)),"",INDEX(($AL$4:$AS$53,$AC$4:$AJ$105,$T$4:$AA$156),,3,$B$16))</f>
        <v>-6.310487931502573E-2</v>
      </c>
      <c r="AX23" s="75">
        <f>IF(ISERROR(INDEX(($AL$4:$AS$53,$AC$4:$AJ$105,$T$4:$AA$156),,3,$B$16)),"",INDEX(($AL$4:$AS$53,$AC$4:$AJ$105,$T$4:$AA$156),,4,$B$16))</f>
        <v>3.1384205838534074E-2</v>
      </c>
      <c r="AY23" s="75">
        <f>IF(ISERROR(INDEX(($AL$4:$AS$53,$AC$4:$AJ$105,$T$4:$AA$156),,3,$B$16)),"",INDEX(($AL$4:$AS$53,$AC$4:$AJ$105,$T$4:$AA$156),,5,$B$16))</f>
        <v>9.6591178282086076E-3</v>
      </c>
      <c r="AZ23" s="75">
        <f>IF(ISERROR(INDEX(($AL$4:$AS$53,$AC$4:$AJ$105,$T$4:$AA$156),,6,$B$16)),"",INDEX(($AL$4:$AS$53,$AC$4:$AJ$105,$T$4:$AA$156),,6,$B$16))</f>
        <v>9.9449996014463915E-2</v>
      </c>
      <c r="BA23" s="75">
        <f>IF(ISERROR(INDEX(($AL$4:$AS$53,$AC$4:$AJ$105,$T$4:$AA$156),,7,$B$16)),"",INDEX(($AL$4:$AS$53,$AC$4:$AJ$105,$T$4:$AA$156),,7,$B$16))</f>
        <v>8.0935729293880598E-3</v>
      </c>
      <c r="BB23" s="75">
        <f>IF(ISERROR(INDEX(($AL$4:$AS$53,$AC$4:$AJ$105,$T$4:$AA$156),,8,$B$16)),"",INDEX(($AL$4:$AS$53,$AC$4:$AJ$105,$T$4:$AA$156),,8,$B$16))</f>
        <v>6.5724606424430565E-2</v>
      </c>
    </row>
    <row r="24" spans="1:54">
      <c r="J24" s="99">
        <v>40923</v>
      </c>
      <c r="K24" s="87">
        <v>2394.3339999999998</v>
      </c>
      <c r="L24" s="87">
        <v>2244.58</v>
      </c>
      <c r="M24" s="87">
        <v>4608.2426999999998</v>
      </c>
      <c r="N24" s="107">
        <v>40923</v>
      </c>
      <c r="O24" s="87">
        <v>1363.47</v>
      </c>
      <c r="P24" s="87">
        <v>5879.25</v>
      </c>
      <c r="Q24" s="87">
        <v>1669.22</v>
      </c>
      <c r="R24" s="87">
        <v>2549.6951434944776</v>
      </c>
      <c r="T24" s="74">
        <f t="shared" si="1"/>
        <v>40923</v>
      </c>
      <c r="U24" s="75">
        <f t="shared" si="5"/>
        <v>-0.14721490890647893</v>
      </c>
      <c r="V24" s="75">
        <f t="shared" si="6"/>
        <v>-0.11433980518932219</v>
      </c>
      <c r="W24" s="75">
        <f t="shared" si="7"/>
        <v>-0.17206344592114498</v>
      </c>
      <c r="X24" s="75">
        <f t="shared" si="8"/>
        <v>-0.17449505957570477</v>
      </c>
      <c r="Y24" s="75">
        <f t="shared" si="9"/>
        <v>-0.1396341222490024</v>
      </c>
      <c r="Z24" s="75">
        <f t="shared" si="10"/>
        <v>-0.2067764392805379</v>
      </c>
      <c r="AA24" s="75">
        <f t="shared" si="10"/>
        <v>-7.163523578970421E-2</v>
      </c>
      <c r="AC24" s="74">
        <f t="shared" si="12"/>
        <v>41294</v>
      </c>
      <c r="AD24" s="75">
        <f t="shared" si="18"/>
        <v>0.14051291110293751</v>
      </c>
      <c r="AE24" s="75">
        <f t="shared" si="20"/>
        <v>0.10753098316336107</v>
      </c>
      <c r="AF24" s="75">
        <f t="shared" si="21"/>
        <v>0.11249489699106396</v>
      </c>
      <c r="AG24" s="75">
        <f t="shared" si="22"/>
        <v>6.8908917048782881E-2</v>
      </c>
      <c r="AH24" s="75">
        <f t="shared" si="23"/>
        <v>7.0386371484479904E-2</v>
      </c>
      <c r="AI24" s="75">
        <f t="shared" si="24"/>
        <v>5.9569272624894642E-2</v>
      </c>
      <c r="AJ24" s="75">
        <f t="shared" si="14"/>
        <v>5.1293548210866069E-2</v>
      </c>
      <c r="AL24" s="74">
        <f t="shared" si="15"/>
        <v>41665</v>
      </c>
      <c r="AM24" s="75">
        <f t="shared" si="19"/>
        <v>-4.7546380454172699E-2</v>
      </c>
      <c r="AN24" s="75">
        <f t="shared" si="25"/>
        <v>-4.000059813279766E-2</v>
      </c>
      <c r="AO24" s="75">
        <f t="shared" si="26"/>
        <v>0.10705579840173085</v>
      </c>
      <c r="AP24" s="75">
        <f t="shared" si="27"/>
        <v>5.6503766522954413E-2</v>
      </c>
      <c r="AQ24" s="75">
        <f t="shared" si="28"/>
        <v>0.18566720692823058</v>
      </c>
      <c r="AR24" s="75">
        <f t="shared" si="29"/>
        <v>6.9550112642509987E-2</v>
      </c>
      <c r="AS24" s="75">
        <f t="shared" si="17"/>
        <v>3.1460320773727402E-2</v>
      </c>
      <c r="AU24" s="74">
        <f>IF(ISERROR(INDEX(($AL$4:$AS$53,$AC$4:$AJ$105,$T$4:$AA$156),,1,$B$16)),"",INDEX(($AL$4:$AS$53,$AC$4:$AJ$105,$T$4:$AA$156),,1,$B$16))</f>
        <v>41665</v>
      </c>
      <c r="AV24" s="75">
        <f>IF(ISERROR(INDEX(($AL$4:$AS$53,$AC$4:$AJ$105,$T$4:$AA$156),,2,$B$16)),"",INDEX(($AL$4:$AS$53,$AC$4:$AJ$105,$T$4:$AA$156),,2,$B$16))</f>
        <v>-4.7546380454172699E-2</v>
      </c>
      <c r="AW24" s="75">
        <f>IF(ISERROR(INDEX(($AL$4:$AS$53,$AC$4:$AJ$105,$T$4:$AA$156),,3,$B$16)),"",INDEX(($AL$4:$AS$53,$AC$4:$AJ$105,$T$4:$AA$156),,3,$B$16))</f>
        <v>-4.000059813279766E-2</v>
      </c>
      <c r="AX24" s="75">
        <f>IF(ISERROR(INDEX(($AL$4:$AS$53,$AC$4:$AJ$105,$T$4:$AA$156),,3,$B$16)),"",INDEX(($AL$4:$AS$53,$AC$4:$AJ$105,$T$4:$AA$156),,4,$B$16))</f>
        <v>0.10705579840173085</v>
      </c>
      <c r="AY24" s="75">
        <f>IF(ISERROR(INDEX(($AL$4:$AS$53,$AC$4:$AJ$105,$T$4:$AA$156),,3,$B$16)),"",INDEX(($AL$4:$AS$53,$AC$4:$AJ$105,$T$4:$AA$156),,5,$B$16))</f>
        <v>5.6503766522954413E-2</v>
      </c>
      <c r="AZ24" s="75">
        <f>IF(ISERROR(INDEX(($AL$4:$AS$53,$AC$4:$AJ$105,$T$4:$AA$156),,6,$B$16)),"",INDEX(($AL$4:$AS$53,$AC$4:$AJ$105,$T$4:$AA$156),,6,$B$16))</f>
        <v>0.18566720692823058</v>
      </c>
      <c r="BA24" s="75">
        <f>IF(ISERROR(INDEX(($AL$4:$AS$53,$AC$4:$AJ$105,$T$4:$AA$156),,7,$B$16)),"",INDEX(($AL$4:$AS$53,$AC$4:$AJ$105,$T$4:$AA$156),,7,$B$16))</f>
        <v>6.9550112642509987E-2</v>
      </c>
      <c r="BB24" s="75">
        <f>IF(ISERROR(INDEX(($AL$4:$AS$53,$AC$4:$AJ$105,$T$4:$AA$156),,8,$B$16)),"",INDEX(($AL$4:$AS$53,$AC$4:$AJ$105,$T$4:$AA$156),,8,$B$16))</f>
        <v>3.1460320773727402E-2</v>
      </c>
    </row>
    <row r="25" spans="1:54">
      <c r="J25" s="99">
        <v>40930</v>
      </c>
      <c r="K25" s="87">
        <v>2504.0859999999998</v>
      </c>
      <c r="L25" s="87">
        <v>2319.1179999999999</v>
      </c>
      <c r="M25" s="87">
        <v>4450.5581000000002</v>
      </c>
      <c r="N25" s="107">
        <v>40930</v>
      </c>
      <c r="O25" s="87">
        <v>1302.8599999999999</v>
      </c>
      <c r="P25" s="87">
        <v>5993.79</v>
      </c>
      <c r="Q25" s="87">
        <v>1710.38</v>
      </c>
      <c r="R25" s="87">
        <v>2639.5205084808813</v>
      </c>
      <c r="T25" s="74">
        <f t="shared" si="1"/>
        <v>40930</v>
      </c>
      <c r="U25" s="75">
        <f t="shared" si="5"/>
        <v>-0.10812476136745719</v>
      </c>
      <c r="V25" s="75">
        <f t="shared" si="6"/>
        <v>-8.4928806427505554E-2</v>
      </c>
      <c r="W25" s="75">
        <f t="shared" si="7"/>
        <v>-0.20039373424456652</v>
      </c>
      <c r="X25" s="75">
        <f t="shared" si="8"/>
        <v>-0.21119102973941695</v>
      </c>
      <c r="Y25" s="75">
        <f t="shared" si="9"/>
        <v>-0.12287240814642142</v>
      </c>
      <c r="Z25" s="75">
        <f t="shared" si="10"/>
        <v>-0.18721695535438487</v>
      </c>
      <c r="AA25" s="75">
        <f t="shared" si="10"/>
        <v>-3.8929088939765322E-2</v>
      </c>
      <c r="AC25" s="74">
        <f t="shared" si="12"/>
        <v>41301</v>
      </c>
      <c r="AD25" s="75">
        <f t="shared" si="18"/>
        <v>0.13006986492371264</v>
      </c>
      <c r="AE25" s="75">
        <f t="shared" si="20"/>
        <v>9.5215151828016431E-2</v>
      </c>
      <c r="AF25" s="75">
        <f t="shared" si="21"/>
        <v>0.10484589743609485</v>
      </c>
      <c r="AG25" s="75">
        <f t="shared" si="22"/>
        <v>1.4825355951600949E-2</v>
      </c>
      <c r="AH25" s="75">
        <f t="shared" si="23"/>
        <v>0.11463146989985806</v>
      </c>
      <c r="AI25" s="75">
        <f t="shared" si="24"/>
        <v>3.6009165361178708E-2</v>
      </c>
      <c r="AJ25" s="75">
        <f t="shared" si="14"/>
        <v>9.1974932152193878E-2</v>
      </c>
      <c r="AL25" s="74">
        <f t="shared" si="15"/>
        <v>41672</v>
      </c>
      <c r="AM25" s="75">
        <f t="shared" si="19"/>
        <v>-6.5880560628590934E-2</v>
      </c>
      <c r="AN25" s="75">
        <f t="shared" si="25"/>
        <v>-4.9958107339603375E-2</v>
      </c>
      <c r="AO25" s="75">
        <f t="shared" si="26"/>
        <v>8.0181811896273825E-2</v>
      </c>
      <c r="AP25" s="75">
        <f t="shared" si="27"/>
        <v>1.0423082389728666E-2</v>
      </c>
      <c r="AQ25" s="75">
        <f t="shared" si="28"/>
        <v>0.15515329821230583</v>
      </c>
      <c r="AR25" s="75">
        <f t="shared" si="29"/>
        <v>7.8106392177982764E-2</v>
      </c>
      <c r="AS25" s="75">
        <f t="shared" si="17"/>
        <v>0.10481130058614152</v>
      </c>
      <c r="AU25" s="74">
        <f>IF(ISERROR(INDEX(($AL$4:$AS$53,$AC$4:$AJ$105,$T$4:$AA$156),,1,$B$16)),"",INDEX(($AL$4:$AS$53,$AC$4:$AJ$105,$T$4:$AA$156),,1,$B$16))</f>
        <v>41672</v>
      </c>
      <c r="AV25" s="75">
        <f>IF(ISERROR(INDEX(($AL$4:$AS$53,$AC$4:$AJ$105,$T$4:$AA$156),,2,$B$16)),"",INDEX(($AL$4:$AS$53,$AC$4:$AJ$105,$T$4:$AA$156),,2,$B$16))</f>
        <v>-6.5880560628590934E-2</v>
      </c>
      <c r="AW25" s="75">
        <f>IF(ISERROR(INDEX(($AL$4:$AS$53,$AC$4:$AJ$105,$T$4:$AA$156),,3,$B$16)),"",INDEX(($AL$4:$AS$53,$AC$4:$AJ$105,$T$4:$AA$156),,3,$B$16))</f>
        <v>-4.9958107339603375E-2</v>
      </c>
      <c r="AX25" s="75">
        <f>IF(ISERROR(INDEX(($AL$4:$AS$53,$AC$4:$AJ$105,$T$4:$AA$156),,3,$B$16)),"",INDEX(($AL$4:$AS$53,$AC$4:$AJ$105,$T$4:$AA$156),,4,$B$16))</f>
        <v>8.0181811896273825E-2</v>
      </c>
      <c r="AY25" s="75">
        <f>IF(ISERROR(INDEX(($AL$4:$AS$53,$AC$4:$AJ$105,$T$4:$AA$156),,3,$B$16)),"",INDEX(($AL$4:$AS$53,$AC$4:$AJ$105,$T$4:$AA$156),,5,$B$16))</f>
        <v>1.0423082389728666E-2</v>
      </c>
      <c r="AZ25" s="75">
        <f>IF(ISERROR(INDEX(($AL$4:$AS$53,$AC$4:$AJ$105,$T$4:$AA$156),,6,$B$16)),"",INDEX(($AL$4:$AS$53,$AC$4:$AJ$105,$T$4:$AA$156),,6,$B$16))</f>
        <v>0.15515329821230583</v>
      </c>
      <c r="BA25" s="75">
        <f>IF(ISERROR(INDEX(($AL$4:$AS$53,$AC$4:$AJ$105,$T$4:$AA$156),,7,$B$16)),"",INDEX(($AL$4:$AS$53,$AC$4:$AJ$105,$T$4:$AA$156),,7,$B$16))</f>
        <v>7.8106392177982764E-2</v>
      </c>
      <c r="BB25" s="75">
        <f>IF(ISERROR(INDEX(($AL$4:$AS$53,$AC$4:$AJ$105,$T$4:$AA$156),,8,$B$16)),"",INDEX(($AL$4:$AS$53,$AC$4:$AJ$105,$T$4:$AA$156),,8,$B$16))</f>
        <v>0.10481130058614152</v>
      </c>
    </row>
    <row r="26" spans="1:54">
      <c r="A26" s="77" t="s">
        <v>120</v>
      </c>
      <c r="J26" s="99">
        <v>40944</v>
      </c>
      <c r="K26" s="87">
        <v>2506.09</v>
      </c>
      <c r="L26" s="87">
        <v>2330.4050000000002</v>
      </c>
      <c r="M26" s="87">
        <v>4646.6908999999996</v>
      </c>
      <c r="N26" s="107">
        <v>40944</v>
      </c>
      <c r="O26" s="87">
        <v>1350.03</v>
      </c>
      <c r="P26" s="87">
        <v>6280.55</v>
      </c>
      <c r="Q26" s="87">
        <v>1743.95</v>
      </c>
      <c r="R26" s="87">
        <v>2607.9951240478595</v>
      </c>
      <c r="T26" s="74">
        <f t="shared" si="1"/>
        <v>40944</v>
      </c>
      <c r="U26" s="75">
        <f t="shared" si="5"/>
        <v>-0.1074110007465281</v>
      </c>
      <c r="V26" s="75">
        <f t="shared" si="6"/>
        <v>-8.0475213051983907E-2</v>
      </c>
      <c r="W26" s="75">
        <f t="shared" si="7"/>
        <v>-0.16515567819039279</v>
      </c>
      <c r="X26" s="75">
        <f t="shared" si="8"/>
        <v>-0.18263222900319676</v>
      </c>
      <c r="Y26" s="75">
        <f t="shared" si="9"/>
        <v>-8.0908123738737348E-2</v>
      </c>
      <c r="Z26" s="75">
        <f t="shared" si="10"/>
        <v>-0.17126428588400211</v>
      </c>
      <c r="AA26" s="75">
        <f t="shared" si="10"/>
        <v>-5.0407738126698853E-2</v>
      </c>
      <c r="AC26" s="74">
        <f t="shared" si="12"/>
        <v>41308</v>
      </c>
      <c r="AD26" s="75">
        <f t="shared" si="18"/>
        <v>0.2054979682969067</v>
      </c>
      <c r="AE26" s="75">
        <f t="shared" si="20"/>
        <v>0.15626183019582207</v>
      </c>
      <c r="AF26" s="75">
        <f t="shared" si="21"/>
        <v>0.16172442124337594</v>
      </c>
      <c r="AG26" s="75">
        <f t="shared" si="22"/>
        <v>6.3751289406910328E-2</v>
      </c>
      <c r="AH26" s="75">
        <f t="shared" si="23"/>
        <v>0.1648482523117063</v>
      </c>
      <c r="AI26" s="75">
        <f t="shared" si="24"/>
        <v>7.961153140697208E-2</v>
      </c>
      <c r="AJ26" s="75">
        <f t="shared" si="14"/>
        <v>4.087464179486E-2</v>
      </c>
      <c r="AL26" s="74">
        <f t="shared" si="15"/>
        <v>41679</v>
      </c>
      <c r="AM26" s="75">
        <f t="shared" si="19"/>
        <v>-6.1625290209188166E-2</v>
      </c>
      <c r="AN26" s="75">
        <f t="shared" si="25"/>
        <v>-4.4624445033231375E-2</v>
      </c>
      <c r="AO26" s="75">
        <f t="shared" si="26"/>
        <v>9.8601221257648364E-2</v>
      </c>
      <c r="AP26" s="75">
        <f t="shared" si="27"/>
        <v>2.8059411569621551E-2</v>
      </c>
      <c r="AQ26" s="75">
        <f t="shared" si="28"/>
        <v>0.18497396518976394</v>
      </c>
      <c r="AR26" s="75">
        <f t="shared" si="29"/>
        <v>0.1069383234850152</v>
      </c>
      <c r="AS26" s="75">
        <f t="shared" si="17"/>
        <v>7.8062522853740601E-2</v>
      </c>
      <c r="AU26" s="74">
        <f>IF(ISERROR(INDEX(($AL$4:$AS$53,$AC$4:$AJ$105,$T$4:$AA$156),,1,$B$16)),"",INDEX(($AL$4:$AS$53,$AC$4:$AJ$105,$T$4:$AA$156),,1,$B$16))</f>
        <v>41679</v>
      </c>
      <c r="AV26" s="75">
        <f>IF(ISERROR(INDEX(($AL$4:$AS$53,$AC$4:$AJ$105,$T$4:$AA$156),,2,$B$16)),"",INDEX(($AL$4:$AS$53,$AC$4:$AJ$105,$T$4:$AA$156),,2,$B$16))</f>
        <v>-6.1625290209188166E-2</v>
      </c>
      <c r="AW26" s="75">
        <f>IF(ISERROR(INDEX(($AL$4:$AS$53,$AC$4:$AJ$105,$T$4:$AA$156),,3,$B$16)),"",INDEX(($AL$4:$AS$53,$AC$4:$AJ$105,$T$4:$AA$156),,3,$B$16))</f>
        <v>-4.4624445033231375E-2</v>
      </c>
      <c r="AX26" s="75">
        <f>IF(ISERROR(INDEX(($AL$4:$AS$53,$AC$4:$AJ$105,$T$4:$AA$156),,3,$B$16)),"",INDEX(($AL$4:$AS$53,$AC$4:$AJ$105,$T$4:$AA$156),,4,$B$16))</f>
        <v>9.8601221257648364E-2</v>
      </c>
      <c r="AY26" s="75">
        <f>IF(ISERROR(INDEX(($AL$4:$AS$53,$AC$4:$AJ$105,$T$4:$AA$156),,3,$B$16)),"",INDEX(($AL$4:$AS$53,$AC$4:$AJ$105,$T$4:$AA$156),,5,$B$16))</f>
        <v>2.8059411569621551E-2</v>
      </c>
      <c r="AZ26" s="75">
        <f>IF(ISERROR(INDEX(($AL$4:$AS$53,$AC$4:$AJ$105,$T$4:$AA$156),,6,$B$16)),"",INDEX(($AL$4:$AS$53,$AC$4:$AJ$105,$T$4:$AA$156),,6,$B$16))</f>
        <v>0.18497396518976394</v>
      </c>
      <c r="BA26" s="75">
        <f>IF(ISERROR(INDEX(($AL$4:$AS$53,$AC$4:$AJ$105,$T$4:$AA$156),,7,$B$16)),"",INDEX(($AL$4:$AS$53,$AC$4:$AJ$105,$T$4:$AA$156),,7,$B$16))</f>
        <v>0.1069383234850152</v>
      </c>
      <c r="BB26" s="75">
        <f>IF(ISERROR(INDEX(($AL$4:$AS$53,$AC$4:$AJ$105,$T$4:$AA$156),,8,$B$16)),"",INDEX(($AL$4:$AS$53,$AC$4:$AJ$105,$T$4:$AA$156),,8,$B$16))</f>
        <v>7.8062522853740601E-2</v>
      </c>
    </row>
    <row r="27" spans="1:54">
      <c r="J27" s="99">
        <v>40951</v>
      </c>
      <c r="K27" s="87">
        <v>2533.6239999999998</v>
      </c>
      <c r="L27" s="87">
        <v>2351.9810000000002</v>
      </c>
      <c r="M27" s="87">
        <v>4804.8774000000003</v>
      </c>
      <c r="N27" s="107">
        <v>40951</v>
      </c>
      <c r="O27" s="87">
        <v>1388.54</v>
      </c>
      <c r="P27" s="87">
        <v>6339.97</v>
      </c>
      <c r="Q27" s="87">
        <v>1777.72</v>
      </c>
      <c r="R27" s="87">
        <v>2568.1805889789898</v>
      </c>
      <c r="T27" s="74">
        <f t="shared" si="1"/>
        <v>40951</v>
      </c>
      <c r="U27" s="75">
        <f t="shared" si="5"/>
        <v>-9.7604271736219328E-2</v>
      </c>
      <c r="V27" s="75">
        <f t="shared" si="6"/>
        <v>-7.1961814392441759E-2</v>
      </c>
      <c r="W27" s="75">
        <f t="shared" si="7"/>
        <v>-0.13673521637057684</v>
      </c>
      <c r="X27" s="75">
        <f t="shared" si="8"/>
        <v>-0.15931657463915538</v>
      </c>
      <c r="Y27" s="75">
        <f t="shared" si="9"/>
        <v>-7.2212636991964452E-2</v>
      </c>
      <c r="Z27" s="75">
        <f t="shared" si="10"/>
        <v>-0.15521657518948839</v>
      </c>
      <c r="AA27" s="75">
        <f t="shared" si="10"/>
        <v>-6.4904534559661831E-2</v>
      </c>
      <c r="AC27" s="74">
        <f t="shared" si="12"/>
        <v>41315</v>
      </c>
      <c r="AD27" s="75">
        <f t="shared" si="18"/>
        <v>0.21797821044023369</v>
      </c>
      <c r="AE27" s="75">
        <f t="shared" si="20"/>
        <v>0.16265826173077458</v>
      </c>
      <c r="AF27" s="75">
        <f t="shared" si="21"/>
        <v>0.23795063423908802</v>
      </c>
      <c r="AG27" s="75">
        <f t="shared" si="22"/>
        <v>0.10209090977539836</v>
      </c>
      <c r="AH27" s="75">
        <f t="shared" si="23"/>
        <v>0.22927061351340972</v>
      </c>
      <c r="AI27" s="75">
        <f t="shared" si="24"/>
        <v>0.11580467299619235</v>
      </c>
      <c r="AJ27" s="75">
        <f t="shared" si="14"/>
        <v>2.212884018130179E-2</v>
      </c>
      <c r="AL27" s="74">
        <f t="shared" si="15"/>
        <v>41686</v>
      </c>
      <c r="AM27" s="75">
        <f t="shared" si="19"/>
        <v>-2.6383694506108002E-2</v>
      </c>
      <c r="AN27" s="75">
        <f t="shared" si="25"/>
        <v>-1.1282747186556197E-2</v>
      </c>
      <c r="AO27" s="75">
        <f t="shared" si="26"/>
        <v>0.16462268014513626</v>
      </c>
      <c r="AP27" s="75">
        <f t="shared" si="27"/>
        <v>0.10350831477708811</v>
      </c>
      <c r="AQ27" s="75">
        <f t="shared" si="28"/>
        <v>0.29739104389645332</v>
      </c>
      <c r="AR27" s="75">
        <f t="shared" si="29"/>
        <v>0.1763860338458505</v>
      </c>
      <c r="AS27" s="75">
        <f t="shared" si="17"/>
        <v>5.862081304732536E-3</v>
      </c>
      <c r="AU27" s="74">
        <f>IF(ISERROR(INDEX(($AL$4:$AS$53,$AC$4:$AJ$105,$T$4:$AA$156),,1,$B$16)),"",INDEX(($AL$4:$AS$53,$AC$4:$AJ$105,$T$4:$AA$156),,1,$B$16))</f>
        <v>41686</v>
      </c>
      <c r="AV27" s="75">
        <f>IF(ISERROR(INDEX(($AL$4:$AS$53,$AC$4:$AJ$105,$T$4:$AA$156),,2,$B$16)),"",INDEX(($AL$4:$AS$53,$AC$4:$AJ$105,$T$4:$AA$156),,2,$B$16))</f>
        <v>-2.6383694506108002E-2</v>
      </c>
      <c r="AW27" s="75">
        <f>IF(ISERROR(INDEX(($AL$4:$AS$53,$AC$4:$AJ$105,$T$4:$AA$156),,3,$B$16)),"",INDEX(($AL$4:$AS$53,$AC$4:$AJ$105,$T$4:$AA$156),,3,$B$16))</f>
        <v>-1.1282747186556197E-2</v>
      </c>
      <c r="AX27" s="75">
        <f>IF(ISERROR(INDEX(($AL$4:$AS$53,$AC$4:$AJ$105,$T$4:$AA$156),,3,$B$16)),"",INDEX(($AL$4:$AS$53,$AC$4:$AJ$105,$T$4:$AA$156),,4,$B$16))</f>
        <v>0.16462268014513626</v>
      </c>
      <c r="AY27" s="75">
        <f>IF(ISERROR(INDEX(($AL$4:$AS$53,$AC$4:$AJ$105,$T$4:$AA$156),,3,$B$16)),"",INDEX(($AL$4:$AS$53,$AC$4:$AJ$105,$T$4:$AA$156),,5,$B$16))</f>
        <v>0.10350831477708811</v>
      </c>
      <c r="AZ27" s="75">
        <f>IF(ISERROR(INDEX(($AL$4:$AS$53,$AC$4:$AJ$105,$T$4:$AA$156),,6,$B$16)),"",INDEX(($AL$4:$AS$53,$AC$4:$AJ$105,$T$4:$AA$156),,6,$B$16))</f>
        <v>0.29739104389645332</v>
      </c>
      <c r="BA27" s="75">
        <f>IF(ISERROR(INDEX(($AL$4:$AS$53,$AC$4:$AJ$105,$T$4:$AA$156),,7,$B$16)),"",INDEX(($AL$4:$AS$53,$AC$4:$AJ$105,$T$4:$AA$156),,7,$B$16))</f>
        <v>0.1763860338458505</v>
      </c>
      <c r="BB27" s="75">
        <f>IF(ISERROR(INDEX(($AL$4:$AS$53,$AC$4:$AJ$105,$T$4:$AA$156),,8,$B$16)),"",INDEX(($AL$4:$AS$53,$AC$4:$AJ$105,$T$4:$AA$156),,8,$B$16))</f>
        <v>5.862081304732536E-3</v>
      </c>
    </row>
    <row r="28" spans="1:54">
      <c r="J28" s="99">
        <v>40958</v>
      </c>
      <c r="K28" s="87">
        <v>2537.0859999999998</v>
      </c>
      <c r="L28" s="87">
        <v>2357.181</v>
      </c>
      <c r="M28" s="87">
        <v>4832.8032000000003</v>
      </c>
      <c r="N28" s="107">
        <v>40958</v>
      </c>
      <c r="O28" s="87">
        <v>1396.48</v>
      </c>
      <c r="P28" s="87">
        <v>6341.54</v>
      </c>
      <c r="Q28" s="87">
        <v>1848.11</v>
      </c>
      <c r="R28" s="87">
        <v>2549.4752569771013</v>
      </c>
      <c r="T28" s="74">
        <f t="shared" si="1"/>
        <v>40958</v>
      </c>
      <c r="U28" s="75">
        <f t="shared" si="5"/>
        <v>-9.6371218208446741E-2</v>
      </c>
      <c r="V28" s="75">
        <f t="shared" si="6"/>
        <v>-6.9910012713278902E-2</v>
      </c>
      <c r="W28" s="75">
        <f t="shared" si="7"/>
        <v>-0.1317179479394035</v>
      </c>
      <c r="X28" s="75">
        <f t="shared" si="8"/>
        <v>-0.1545093480577352</v>
      </c>
      <c r="Y28" s="75">
        <f t="shared" si="9"/>
        <v>-7.1982884144565773E-2</v>
      </c>
      <c r="Z28" s="75">
        <f t="shared" si="10"/>
        <v>-0.1217668163565947</v>
      </c>
      <c r="AA28" s="75">
        <f t="shared" si="10"/>
        <v>-7.1715298261242455E-2</v>
      </c>
      <c r="AC28" s="74">
        <f t="shared" si="12"/>
        <v>41329</v>
      </c>
      <c r="AD28" s="75">
        <f t="shared" si="18"/>
        <v>0.14102484667200121</v>
      </c>
      <c r="AE28" s="75">
        <f t="shared" si="20"/>
        <v>0.10614195087815914</v>
      </c>
      <c r="AF28" s="75">
        <f t="shared" si="21"/>
        <v>0.31661677485480477</v>
      </c>
      <c r="AG28" s="75">
        <f t="shared" si="22"/>
        <v>0.15567753156693986</v>
      </c>
      <c r="AH28" s="75">
        <f t="shared" si="23"/>
        <v>0.35263630433948512</v>
      </c>
      <c r="AI28" s="75">
        <f t="shared" si="24"/>
        <v>0.16757446855957769</v>
      </c>
      <c r="AJ28" s="75">
        <f t="shared" si="14"/>
        <v>1.6889235959302695E-2</v>
      </c>
      <c r="AL28" s="74">
        <f t="shared" si="15"/>
        <v>41693</v>
      </c>
      <c r="AM28" s="75">
        <f t="shared" si="19"/>
        <v>-3.9650824376469163E-2</v>
      </c>
      <c r="AN28" s="75">
        <f t="shared" si="25"/>
        <v>-1.2289759826317082E-2</v>
      </c>
      <c r="AO28" s="75">
        <f t="shared" si="26"/>
        <v>0.14120559974055258</v>
      </c>
      <c r="AP28" s="75">
        <f t="shared" si="27"/>
        <v>7.871796086606353E-2</v>
      </c>
      <c r="AQ28" s="75">
        <f t="shared" si="28"/>
        <v>0.28379432701203156</v>
      </c>
      <c r="AR28" s="75">
        <f t="shared" si="29"/>
        <v>0.14616977539766229</v>
      </c>
      <c r="AS28" s="75">
        <f t="shared" si="17"/>
        <v>2.1892832044213772E-2</v>
      </c>
      <c r="AU28" s="74">
        <f>IF(ISERROR(INDEX(($AL$4:$AS$53,$AC$4:$AJ$105,$T$4:$AA$156),,1,$B$16)),"",INDEX(($AL$4:$AS$53,$AC$4:$AJ$105,$T$4:$AA$156),,1,$B$16))</f>
        <v>41693</v>
      </c>
      <c r="AV28" s="75">
        <f>IF(ISERROR(INDEX(($AL$4:$AS$53,$AC$4:$AJ$105,$T$4:$AA$156),,2,$B$16)),"",INDEX(($AL$4:$AS$53,$AC$4:$AJ$105,$T$4:$AA$156),,2,$B$16))</f>
        <v>-3.9650824376469163E-2</v>
      </c>
      <c r="AW28" s="75">
        <f>IF(ISERROR(INDEX(($AL$4:$AS$53,$AC$4:$AJ$105,$T$4:$AA$156),,3,$B$16)),"",INDEX(($AL$4:$AS$53,$AC$4:$AJ$105,$T$4:$AA$156),,3,$B$16))</f>
        <v>-1.2289759826317082E-2</v>
      </c>
      <c r="AX28" s="75">
        <f>IF(ISERROR(INDEX(($AL$4:$AS$53,$AC$4:$AJ$105,$T$4:$AA$156),,3,$B$16)),"",INDEX(($AL$4:$AS$53,$AC$4:$AJ$105,$T$4:$AA$156),,4,$B$16))</f>
        <v>0.14120559974055258</v>
      </c>
      <c r="AY28" s="75">
        <f>IF(ISERROR(INDEX(($AL$4:$AS$53,$AC$4:$AJ$105,$T$4:$AA$156),,3,$B$16)),"",INDEX(($AL$4:$AS$53,$AC$4:$AJ$105,$T$4:$AA$156),,5,$B$16))</f>
        <v>7.871796086606353E-2</v>
      </c>
      <c r="AZ28" s="75">
        <f>IF(ISERROR(INDEX(($AL$4:$AS$53,$AC$4:$AJ$105,$T$4:$AA$156),,6,$B$16)),"",INDEX(($AL$4:$AS$53,$AC$4:$AJ$105,$T$4:$AA$156),,6,$B$16))</f>
        <v>0.28379432701203156</v>
      </c>
      <c r="BA28" s="75">
        <f>IF(ISERROR(INDEX(($AL$4:$AS$53,$AC$4:$AJ$105,$T$4:$AA$156),,7,$B$16)),"",INDEX(($AL$4:$AS$53,$AC$4:$AJ$105,$T$4:$AA$156),,7,$B$16))</f>
        <v>0.14616977539766229</v>
      </c>
      <c r="BB28" s="75">
        <f>IF(ISERROR(INDEX(($AL$4:$AS$53,$AC$4:$AJ$105,$T$4:$AA$156),,8,$B$16)),"",INDEX(($AL$4:$AS$53,$AC$4:$AJ$105,$T$4:$AA$156),,8,$B$16))</f>
        <v>2.1892832044213772E-2</v>
      </c>
    </row>
    <row r="29" spans="1:54">
      <c r="J29" s="99">
        <v>40965</v>
      </c>
      <c r="K29" s="87">
        <v>2648.0169999999998</v>
      </c>
      <c r="L29" s="87">
        <v>2439.6280000000002</v>
      </c>
      <c r="M29" s="87">
        <v>5133.1899000000003</v>
      </c>
      <c r="N29" s="107">
        <v>40965</v>
      </c>
      <c r="O29" s="87">
        <v>1490.72</v>
      </c>
      <c r="P29" s="87">
        <v>6703.21</v>
      </c>
      <c r="Q29" s="87">
        <v>1891.06</v>
      </c>
      <c r="R29" s="87">
        <v>2574.1486795708433</v>
      </c>
      <c r="T29" s="74">
        <f t="shared" si="1"/>
        <v>40965</v>
      </c>
      <c r="U29" s="75">
        <f t="shared" si="5"/>
        <v>-5.686114862747127E-2</v>
      </c>
      <c r="V29" s="75">
        <f t="shared" si="6"/>
        <v>-3.7378302512904638E-2</v>
      </c>
      <c r="W29" s="75">
        <f t="shared" si="7"/>
        <v>-7.7749191196378908E-2</v>
      </c>
      <c r="X29" s="75">
        <f t="shared" si="8"/>
        <v>-9.7452291000678093E-2</v>
      </c>
      <c r="Y29" s="75">
        <f t="shared" si="9"/>
        <v>-1.9056315788703482E-2</v>
      </c>
      <c r="Z29" s="75">
        <f t="shared" si="10"/>
        <v>-0.10135671347446951</v>
      </c>
      <c r="AA29" s="75">
        <f t="shared" si="10"/>
        <v>-6.2731504176312458E-2</v>
      </c>
      <c r="AC29" s="74">
        <f t="shared" si="12"/>
        <v>41336</v>
      </c>
      <c r="AD29" s="75">
        <f t="shared" si="18"/>
        <v>0.17276573081329194</v>
      </c>
      <c r="AE29" s="75">
        <f t="shared" si="20"/>
        <v>0.12781486962407218</v>
      </c>
      <c r="AF29" s="75">
        <f t="shared" si="21"/>
        <v>0.49373240976465849</v>
      </c>
      <c r="AG29" s="75">
        <f t="shared" si="22"/>
        <v>0.26751899286967395</v>
      </c>
      <c r="AH29" s="75">
        <f t="shared" si="23"/>
        <v>0.60940797298852778</v>
      </c>
      <c r="AI29" s="75">
        <f t="shared" si="24"/>
        <v>0.27900273734327175</v>
      </c>
      <c r="AJ29" s="75">
        <f t="shared" si="14"/>
        <v>9.0472363152216406E-3</v>
      </c>
      <c r="AL29" s="74">
        <f t="shared" si="15"/>
        <v>41700</v>
      </c>
      <c r="AM29" s="75">
        <f t="shared" si="19"/>
        <v>-7.5838648356803207E-2</v>
      </c>
      <c r="AN29" s="75">
        <f t="shared" si="25"/>
        <v>-3.9108071848833026E-2</v>
      </c>
      <c r="AO29" s="75">
        <f t="shared" si="26"/>
        <v>4.9031279655744608E-2</v>
      </c>
      <c r="AP29" s="75">
        <f t="shared" si="27"/>
        <v>7.284313261004538E-4</v>
      </c>
      <c r="AQ29" s="75">
        <f t="shared" si="28"/>
        <v>0.21277368354521098</v>
      </c>
      <c r="AR29" s="75">
        <f t="shared" si="29"/>
        <v>0.11910523161879039</v>
      </c>
      <c r="AS29" s="75">
        <f t="shared" si="17"/>
        <v>3.0541246632467267E-2</v>
      </c>
      <c r="AU29" s="74">
        <f>IF(ISERROR(INDEX(($AL$4:$AS$53,$AC$4:$AJ$105,$T$4:$AA$156),,1,$B$16)),"",INDEX(($AL$4:$AS$53,$AC$4:$AJ$105,$T$4:$AA$156),,1,$B$16))</f>
        <v>41700</v>
      </c>
      <c r="AV29" s="75">
        <f>IF(ISERROR(INDEX(($AL$4:$AS$53,$AC$4:$AJ$105,$T$4:$AA$156),,2,$B$16)),"",INDEX(($AL$4:$AS$53,$AC$4:$AJ$105,$T$4:$AA$156),,2,$B$16))</f>
        <v>-7.5838648356803207E-2</v>
      </c>
      <c r="AW29" s="75">
        <f>IF(ISERROR(INDEX(($AL$4:$AS$53,$AC$4:$AJ$105,$T$4:$AA$156),,3,$B$16)),"",INDEX(($AL$4:$AS$53,$AC$4:$AJ$105,$T$4:$AA$156),,3,$B$16))</f>
        <v>-3.9108071848833026E-2</v>
      </c>
      <c r="AX29" s="75">
        <f>IF(ISERROR(INDEX(($AL$4:$AS$53,$AC$4:$AJ$105,$T$4:$AA$156),,3,$B$16)),"",INDEX(($AL$4:$AS$53,$AC$4:$AJ$105,$T$4:$AA$156),,4,$B$16))</f>
        <v>4.9031279655744608E-2</v>
      </c>
      <c r="AY29" s="75">
        <f>IF(ISERROR(INDEX(($AL$4:$AS$53,$AC$4:$AJ$105,$T$4:$AA$156),,3,$B$16)),"",INDEX(($AL$4:$AS$53,$AC$4:$AJ$105,$T$4:$AA$156),,5,$B$16))</f>
        <v>7.284313261004538E-4</v>
      </c>
      <c r="AZ29" s="75">
        <f>IF(ISERROR(INDEX(($AL$4:$AS$53,$AC$4:$AJ$105,$T$4:$AA$156),,6,$B$16)),"",INDEX(($AL$4:$AS$53,$AC$4:$AJ$105,$T$4:$AA$156),,6,$B$16))</f>
        <v>0.21277368354521098</v>
      </c>
      <c r="BA29" s="75">
        <f>IF(ISERROR(INDEX(($AL$4:$AS$53,$AC$4:$AJ$105,$T$4:$AA$156),,7,$B$16)),"",INDEX(($AL$4:$AS$53,$AC$4:$AJ$105,$T$4:$AA$156),,7,$B$16))</f>
        <v>0.11910523161879039</v>
      </c>
      <c r="BB29" s="75">
        <f>IF(ISERROR(INDEX(($AL$4:$AS$53,$AC$4:$AJ$105,$T$4:$AA$156),,8,$B$16)),"",INDEX(($AL$4:$AS$53,$AC$4:$AJ$105,$T$4:$AA$156),,8,$B$16))</f>
        <v>3.0541246632467267E-2</v>
      </c>
    </row>
    <row r="30" spans="1:54">
      <c r="J30" s="99">
        <v>40972</v>
      </c>
      <c r="K30" s="87">
        <v>2679.9340000000002</v>
      </c>
      <c r="L30" s="87">
        <v>2460.6930000000002</v>
      </c>
      <c r="M30" s="87">
        <v>5207.4291999999996</v>
      </c>
      <c r="N30" s="107">
        <v>40972</v>
      </c>
      <c r="O30" s="87">
        <v>1499.59</v>
      </c>
      <c r="P30" s="87">
        <v>6982.48</v>
      </c>
      <c r="Q30" s="87">
        <v>1921.25</v>
      </c>
      <c r="R30" s="87">
        <v>2629.0871032849554</v>
      </c>
      <c r="T30" s="74">
        <f t="shared" si="1"/>
        <v>40972</v>
      </c>
      <c r="U30" s="75">
        <f t="shared" si="5"/>
        <v>-4.5493335384860889E-2</v>
      </c>
      <c r="V30" s="75">
        <f t="shared" si="6"/>
        <v>-2.9066532826064861E-2</v>
      </c>
      <c r="W30" s="75">
        <f t="shared" si="7"/>
        <v>-6.4411041662886248E-2</v>
      </c>
      <c r="X30" s="75">
        <f t="shared" si="8"/>
        <v>-9.2082001356195042E-2</v>
      </c>
      <c r="Y30" s="75">
        <f t="shared" si="9"/>
        <v>2.1811886563555927E-2</v>
      </c>
      <c r="Z30" s="75">
        <f t="shared" si="10"/>
        <v>-8.7010240691900109E-2</v>
      </c>
      <c r="AA30" s="75">
        <f t="shared" si="10"/>
        <v>-4.2727976732033324E-2</v>
      </c>
      <c r="AC30" s="74">
        <f t="shared" si="12"/>
        <v>41343</v>
      </c>
      <c r="AD30" s="75">
        <f t="shared" si="18"/>
        <v>0.14556107918654537</v>
      </c>
      <c r="AE30" s="75">
        <f t="shared" si="20"/>
        <v>0.10826756222444023</v>
      </c>
      <c r="AF30" s="75">
        <f t="shared" si="21"/>
        <v>0.37249783157901573</v>
      </c>
      <c r="AG30" s="75">
        <f t="shared" si="22"/>
        <v>0.18422142410757969</v>
      </c>
      <c r="AH30" s="75">
        <f t="shared" si="23"/>
        <v>0.43828722710355694</v>
      </c>
      <c r="AI30" s="75">
        <f t="shared" si="24"/>
        <v>0.27349460057645891</v>
      </c>
      <c r="AJ30" s="75">
        <f t="shared" si="14"/>
        <v>-4.4887885874666966E-2</v>
      </c>
      <c r="AL30" s="74">
        <f t="shared" si="15"/>
        <v>41707</v>
      </c>
      <c r="AM30" s="75">
        <f t="shared" si="19"/>
        <v>-8.0339912680646441E-2</v>
      </c>
      <c r="AN30" s="75">
        <f t="shared" si="25"/>
        <v>-3.8357602104305943E-2</v>
      </c>
      <c r="AO30" s="75">
        <f t="shared" si="26"/>
        <v>5.1910550625014817E-2</v>
      </c>
      <c r="AP30" s="75">
        <f t="shared" si="27"/>
        <v>-8.8833088548823103E-4</v>
      </c>
      <c r="AQ30" s="75">
        <f t="shared" si="28"/>
        <v>0.24995994334902583</v>
      </c>
      <c r="AR30" s="75">
        <f t="shared" si="29"/>
        <v>0.13921400559799135</v>
      </c>
      <c r="AS30" s="75">
        <f t="shared" si="17"/>
        <v>4.6797074980690301E-2</v>
      </c>
      <c r="AU30" s="74">
        <f>IF(ISERROR(INDEX(($AL$4:$AS$53,$AC$4:$AJ$105,$T$4:$AA$156),,1,$B$16)),"",INDEX(($AL$4:$AS$53,$AC$4:$AJ$105,$T$4:$AA$156),,1,$B$16))</f>
        <v>41707</v>
      </c>
      <c r="AV30" s="75">
        <f>IF(ISERROR(INDEX(($AL$4:$AS$53,$AC$4:$AJ$105,$T$4:$AA$156),,2,$B$16)),"",INDEX(($AL$4:$AS$53,$AC$4:$AJ$105,$T$4:$AA$156),,2,$B$16))</f>
        <v>-8.0339912680646441E-2</v>
      </c>
      <c r="AW30" s="75">
        <f>IF(ISERROR(INDEX(($AL$4:$AS$53,$AC$4:$AJ$105,$T$4:$AA$156),,3,$B$16)),"",INDEX(($AL$4:$AS$53,$AC$4:$AJ$105,$T$4:$AA$156),,3,$B$16))</f>
        <v>-3.8357602104305943E-2</v>
      </c>
      <c r="AX30" s="75">
        <f>IF(ISERROR(INDEX(($AL$4:$AS$53,$AC$4:$AJ$105,$T$4:$AA$156),,3,$B$16)),"",INDEX(($AL$4:$AS$53,$AC$4:$AJ$105,$T$4:$AA$156),,4,$B$16))</f>
        <v>5.1910550625014817E-2</v>
      </c>
      <c r="AY30" s="75">
        <f>IF(ISERROR(INDEX(($AL$4:$AS$53,$AC$4:$AJ$105,$T$4:$AA$156),,3,$B$16)),"",INDEX(($AL$4:$AS$53,$AC$4:$AJ$105,$T$4:$AA$156),,5,$B$16))</f>
        <v>-8.8833088548823103E-4</v>
      </c>
      <c r="AZ30" s="75">
        <f>IF(ISERROR(INDEX(($AL$4:$AS$53,$AC$4:$AJ$105,$T$4:$AA$156),,6,$B$16)),"",INDEX(($AL$4:$AS$53,$AC$4:$AJ$105,$T$4:$AA$156),,6,$B$16))</f>
        <v>0.24995994334902583</v>
      </c>
      <c r="BA30" s="75">
        <f>IF(ISERROR(INDEX(($AL$4:$AS$53,$AC$4:$AJ$105,$T$4:$AA$156),,7,$B$16)),"",INDEX(($AL$4:$AS$53,$AC$4:$AJ$105,$T$4:$AA$156),,7,$B$16))</f>
        <v>0.13921400559799135</v>
      </c>
      <c r="BB30" s="75">
        <f>IF(ISERROR(INDEX(($AL$4:$AS$53,$AC$4:$AJ$105,$T$4:$AA$156),,8,$B$16)),"",INDEX(($AL$4:$AS$53,$AC$4:$AJ$105,$T$4:$AA$156),,8,$B$16))</f>
        <v>4.6797074980690301E-2</v>
      </c>
    </row>
    <row r="31" spans="1:54">
      <c r="J31" s="99">
        <v>40979</v>
      </c>
      <c r="K31" s="87">
        <v>2664.3020000000001</v>
      </c>
      <c r="L31" s="87">
        <v>2439.462</v>
      </c>
      <c r="M31" s="87">
        <v>5171.6918999999998</v>
      </c>
      <c r="N31" s="107">
        <v>40979</v>
      </c>
      <c r="O31" s="87">
        <v>1478.5</v>
      </c>
      <c r="P31" s="87">
        <v>6957.74</v>
      </c>
      <c r="Q31" s="87">
        <v>1919.61</v>
      </c>
      <c r="R31" s="87">
        <v>2673.3542773187914</v>
      </c>
      <c r="T31" s="74">
        <f t="shared" si="1"/>
        <v>40979</v>
      </c>
      <c r="U31" s="75">
        <f t="shared" si="5"/>
        <v>-5.1060953162486711E-2</v>
      </c>
      <c r="V31" s="75">
        <f t="shared" si="6"/>
        <v>-3.7443802335739518E-2</v>
      </c>
      <c r="W31" s="75">
        <f t="shared" si="7"/>
        <v>-7.0831757527977768E-2</v>
      </c>
      <c r="X31" s="75">
        <f t="shared" si="8"/>
        <v>-0.10485081856049605</v>
      </c>
      <c r="Y31" s="75">
        <f t="shared" si="9"/>
        <v>1.8191449974610086E-2</v>
      </c>
      <c r="Z31" s="75">
        <f t="shared" si="10"/>
        <v>-8.7789578729773998E-2</v>
      </c>
      <c r="AA31" s="75">
        <f t="shared" si="10"/>
        <v>-2.6609938193569382E-2</v>
      </c>
      <c r="AC31" s="74">
        <f t="shared" si="12"/>
        <v>41350</v>
      </c>
      <c r="AD31" s="75">
        <f t="shared" si="18"/>
        <v>0.11609556189213133</v>
      </c>
      <c r="AE31" s="75">
        <f t="shared" si="20"/>
        <v>8.9047676406144305E-2</v>
      </c>
      <c r="AF31" s="75">
        <f t="shared" si="21"/>
        <v>0.37663812710745193</v>
      </c>
      <c r="AG31" s="75">
        <f t="shared" si="22"/>
        <v>0.15625729409018696</v>
      </c>
      <c r="AH31" s="75">
        <f t="shared" si="23"/>
        <v>0.46313624678663246</v>
      </c>
      <c r="AI31" s="75">
        <f t="shared" si="24"/>
        <v>0.26731188430682784</v>
      </c>
      <c r="AJ31" s="75">
        <f t="shared" si="14"/>
        <v>-4.5021488426276735E-3</v>
      </c>
      <c r="AL31" s="74">
        <f t="shared" si="15"/>
        <v>41714</v>
      </c>
      <c r="AM31" s="75">
        <f t="shared" si="19"/>
        <v>-9.9647041159869887E-2</v>
      </c>
      <c r="AN31" s="75">
        <f t="shared" si="25"/>
        <v>-6.3389926976396671E-2</v>
      </c>
      <c r="AO31" s="75">
        <f t="shared" si="26"/>
        <v>1.7556239371407045E-2</v>
      </c>
      <c r="AP31" s="75">
        <f t="shared" si="27"/>
        <v>-1.8264083005637866E-2</v>
      </c>
      <c r="AQ31" s="75">
        <f t="shared" si="28"/>
        <v>0.18018004961388612</v>
      </c>
      <c r="AR31" s="75">
        <f t="shared" si="29"/>
        <v>8.902550954616828E-2</v>
      </c>
      <c r="AS31" s="75">
        <f t="shared" si="17"/>
        <v>1.4565409098100002E-2</v>
      </c>
      <c r="AU31" s="74">
        <f>IF(ISERROR(INDEX(($AL$4:$AS$53,$AC$4:$AJ$105,$T$4:$AA$156),,1,$B$16)),"",INDEX(($AL$4:$AS$53,$AC$4:$AJ$105,$T$4:$AA$156),,1,$B$16))</f>
        <v>41714</v>
      </c>
      <c r="AV31" s="75">
        <f>IF(ISERROR(INDEX(($AL$4:$AS$53,$AC$4:$AJ$105,$T$4:$AA$156),,2,$B$16)),"",INDEX(($AL$4:$AS$53,$AC$4:$AJ$105,$T$4:$AA$156),,2,$B$16))</f>
        <v>-9.9647041159869887E-2</v>
      </c>
      <c r="AW31" s="75">
        <f>IF(ISERROR(INDEX(($AL$4:$AS$53,$AC$4:$AJ$105,$T$4:$AA$156),,3,$B$16)),"",INDEX(($AL$4:$AS$53,$AC$4:$AJ$105,$T$4:$AA$156),,3,$B$16))</f>
        <v>-6.3389926976396671E-2</v>
      </c>
      <c r="AX31" s="75">
        <f>IF(ISERROR(INDEX(($AL$4:$AS$53,$AC$4:$AJ$105,$T$4:$AA$156),,3,$B$16)),"",INDEX(($AL$4:$AS$53,$AC$4:$AJ$105,$T$4:$AA$156),,4,$B$16))</f>
        <v>1.7556239371407045E-2</v>
      </c>
      <c r="AY31" s="75">
        <f>IF(ISERROR(INDEX(($AL$4:$AS$53,$AC$4:$AJ$105,$T$4:$AA$156),,3,$B$16)),"",INDEX(($AL$4:$AS$53,$AC$4:$AJ$105,$T$4:$AA$156),,5,$B$16))</f>
        <v>-1.8264083005637866E-2</v>
      </c>
      <c r="AZ31" s="75">
        <f>IF(ISERROR(INDEX(($AL$4:$AS$53,$AC$4:$AJ$105,$T$4:$AA$156),,6,$B$16)),"",INDEX(($AL$4:$AS$53,$AC$4:$AJ$105,$T$4:$AA$156),,6,$B$16))</f>
        <v>0.18018004961388612</v>
      </c>
      <c r="BA31" s="75">
        <f>IF(ISERROR(INDEX(($AL$4:$AS$53,$AC$4:$AJ$105,$T$4:$AA$156),,7,$B$16)),"",INDEX(($AL$4:$AS$53,$AC$4:$AJ$105,$T$4:$AA$156),,7,$B$16))</f>
        <v>8.902550954616828E-2</v>
      </c>
      <c r="BB31" s="75">
        <f>IF(ISERROR(INDEX(($AL$4:$AS$53,$AC$4:$AJ$105,$T$4:$AA$156),,8,$B$16)),"",INDEX(($AL$4:$AS$53,$AC$4:$AJ$105,$T$4:$AA$156),,8,$B$16))</f>
        <v>1.4565409098100002E-2</v>
      </c>
    </row>
    <row r="32" spans="1:54">
      <c r="J32" s="99">
        <v>40986</v>
      </c>
      <c r="K32" s="87">
        <v>2623.52</v>
      </c>
      <c r="L32" s="87">
        <v>2404.7359999999999</v>
      </c>
      <c r="M32" s="87">
        <v>4939.5937999999996</v>
      </c>
      <c r="N32" s="107">
        <v>40986</v>
      </c>
      <c r="O32" s="87">
        <v>1398.81</v>
      </c>
      <c r="P32" s="87">
        <v>7124.45</v>
      </c>
      <c r="Q32" s="87">
        <v>1875.83</v>
      </c>
      <c r="R32" s="87">
        <v>2762.5779887161757</v>
      </c>
      <c r="T32" s="74">
        <f t="shared" si="1"/>
        <v>40986</v>
      </c>
      <c r="U32" s="75">
        <f t="shared" si="5"/>
        <v>-6.5586195499176658E-2</v>
      </c>
      <c r="V32" s="75">
        <f t="shared" si="6"/>
        <v>-5.1145891780087993E-2</v>
      </c>
      <c r="W32" s="75">
        <f t="shared" si="7"/>
        <v>-0.11253149290047659</v>
      </c>
      <c r="X32" s="75">
        <f t="shared" si="8"/>
        <v>-0.15309866317930843</v>
      </c>
      <c r="Y32" s="75">
        <f t="shared" si="9"/>
        <v>4.258769022291875E-2</v>
      </c>
      <c r="Z32" s="75">
        <f t="shared" si="10"/>
        <v>-0.10859410269204262</v>
      </c>
      <c r="AA32" s="75">
        <f t="shared" si="10"/>
        <v>5.8771416852723135E-3</v>
      </c>
      <c r="AC32" s="74">
        <f t="shared" si="12"/>
        <v>41357</v>
      </c>
      <c r="AD32" s="75">
        <f t="shared" si="18"/>
        <v>0.15056222829514021</v>
      </c>
      <c r="AE32" s="75">
        <f t="shared" si="20"/>
        <v>0.11288826941681673</v>
      </c>
      <c r="AF32" s="75">
        <f t="shared" si="21"/>
        <v>0.4246191281563314</v>
      </c>
      <c r="AG32" s="75">
        <f t="shared" si="22"/>
        <v>0.22616761913366901</v>
      </c>
      <c r="AH32" s="75">
        <f t="shared" si="23"/>
        <v>0.52225914131143769</v>
      </c>
      <c r="AI32" s="75">
        <f t="shared" si="24"/>
        <v>0.41532354728467791</v>
      </c>
      <c r="AJ32" s="75">
        <f t="shared" si="14"/>
        <v>-5.2888318381313582E-2</v>
      </c>
      <c r="AL32" s="74">
        <f t="shared" si="15"/>
        <v>41721</v>
      </c>
      <c r="AM32" s="75">
        <f t="shared" si="19"/>
        <v>-8.4394570829703697E-2</v>
      </c>
      <c r="AN32" s="75">
        <f t="shared" si="25"/>
        <v>-4.3165561756510429E-2</v>
      </c>
      <c r="AO32" s="75">
        <f t="shared" si="26"/>
        <v>4.241920068048799E-4</v>
      </c>
      <c r="AP32" s="75">
        <f t="shared" si="27"/>
        <v>-4.9568863410243025E-2</v>
      </c>
      <c r="AQ32" s="75">
        <f t="shared" si="28"/>
        <v>0.16642874223726256</v>
      </c>
      <c r="AR32" s="75">
        <f t="shared" si="29"/>
        <v>9.3102637427654678E-2</v>
      </c>
      <c r="AS32" s="75">
        <f t="shared" si="17"/>
        <v>3.0574712947355032E-2</v>
      </c>
      <c r="AU32" s="74">
        <f>IF(ISERROR(INDEX(($AL$4:$AS$53,$AC$4:$AJ$105,$T$4:$AA$156),,1,$B$16)),"",INDEX(($AL$4:$AS$53,$AC$4:$AJ$105,$T$4:$AA$156),,1,$B$16))</f>
        <v>41721</v>
      </c>
      <c r="AV32" s="75">
        <f>IF(ISERROR(INDEX(($AL$4:$AS$53,$AC$4:$AJ$105,$T$4:$AA$156),,2,$B$16)),"",INDEX(($AL$4:$AS$53,$AC$4:$AJ$105,$T$4:$AA$156),,2,$B$16))</f>
        <v>-8.4394570829703697E-2</v>
      </c>
      <c r="AW32" s="75">
        <f>IF(ISERROR(INDEX(($AL$4:$AS$53,$AC$4:$AJ$105,$T$4:$AA$156),,3,$B$16)),"",INDEX(($AL$4:$AS$53,$AC$4:$AJ$105,$T$4:$AA$156),,3,$B$16))</f>
        <v>-4.3165561756510429E-2</v>
      </c>
      <c r="AX32" s="75">
        <f>IF(ISERROR(INDEX(($AL$4:$AS$53,$AC$4:$AJ$105,$T$4:$AA$156),,3,$B$16)),"",INDEX(($AL$4:$AS$53,$AC$4:$AJ$105,$T$4:$AA$156),,4,$B$16))</f>
        <v>4.241920068048799E-4</v>
      </c>
      <c r="AY32" s="75">
        <f>IF(ISERROR(INDEX(($AL$4:$AS$53,$AC$4:$AJ$105,$T$4:$AA$156),,3,$B$16)),"",INDEX(($AL$4:$AS$53,$AC$4:$AJ$105,$T$4:$AA$156),,5,$B$16))</f>
        <v>-4.9568863410243025E-2</v>
      </c>
      <c r="AZ32" s="75">
        <f>IF(ISERROR(INDEX(($AL$4:$AS$53,$AC$4:$AJ$105,$T$4:$AA$156),,6,$B$16)),"",INDEX(($AL$4:$AS$53,$AC$4:$AJ$105,$T$4:$AA$156),,6,$B$16))</f>
        <v>0.16642874223726256</v>
      </c>
      <c r="BA32" s="75">
        <f>IF(ISERROR(INDEX(($AL$4:$AS$53,$AC$4:$AJ$105,$T$4:$AA$156),,7,$B$16)),"",INDEX(($AL$4:$AS$53,$AC$4:$AJ$105,$T$4:$AA$156),,7,$B$16))</f>
        <v>9.3102637427654678E-2</v>
      </c>
      <c r="BB32" s="75">
        <f>IF(ISERROR(INDEX(($AL$4:$AS$53,$AC$4:$AJ$105,$T$4:$AA$156),,8,$B$16)),"",INDEX(($AL$4:$AS$53,$AC$4:$AJ$105,$T$4:$AA$156),,8,$B$16))</f>
        <v>3.0574712947355032E-2</v>
      </c>
    </row>
    <row r="33" spans="10:54">
      <c r="J33" s="99">
        <v>40993</v>
      </c>
      <c r="K33" s="87">
        <v>2552.94</v>
      </c>
      <c r="L33" s="87">
        <v>2349.5390000000002</v>
      </c>
      <c r="M33" s="87">
        <v>4784.5630000000001</v>
      </c>
      <c r="N33" s="107">
        <v>40993</v>
      </c>
      <c r="O33" s="87">
        <v>1339.58</v>
      </c>
      <c r="P33" s="87">
        <v>6757.04</v>
      </c>
      <c r="Q33" s="87">
        <v>1814.38</v>
      </c>
      <c r="R33" s="87">
        <v>2840.0008781095589</v>
      </c>
      <c r="T33" s="74">
        <f t="shared" si="1"/>
        <v>40993</v>
      </c>
      <c r="U33" s="75">
        <f t="shared" si="5"/>
        <v>-9.0724531140478404E-2</v>
      </c>
      <c r="V33" s="75">
        <f t="shared" si="6"/>
        <v>-7.2925372027156321E-2</v>
      </c>
      <c r="W33" s="75">
        <f t="shared" si="7"/>
        <v>-0.14038498818797263</v>
      </c>
      <c r="X33" s="75">
        <f t="shared" si="8"/>
        <v>-0.18895912041073337</v>
      </c>
      <c r="Y33" s="75">
        <f t="shared" si="9"/>
        <v>-1.1178866250184827E-2</v>
      </c>
      <c r="Z33" s="75">
        <f t="shared" si="10"/>
        <v>-0.13779551880628216</v>
      </c>
      <c r="AA33" s="75">
        <f t="shared" si="10"/>
        <v>3.4067446176991867E-2</v>
      </c>
      <c r="AC33" s="74">
        <f t="shared" si="12"/>
        <v>41364</v>
      </c>
      <c r="AD33" s="75">
        <f t="shared" si="18"/>
        <v>9.6413506837745411E-2</v>
      </c>
      <c r="AE33" s="75">
        <f t="shared" si="20"/>
        <v>6.9077349883180039E-2</v>
      </c>
      <c r="AF33" s="75">
        <f t="shared" si="21"/>
        <v>0.35673317779929592</v>
      </c>
      <c r="AG33" s="75">
        <f t="shared" si="22"/>
        <v>0.14838908841754939</v>
      </c>
      <c r="AH33" s="75">
        <f t="shared" si="23"/>
        <v>0.39868319073015379</v>
      </c>
      <c r="AI33" s="75">
        <f t="shared" si="24"/>
        <v>0.35550897302239481</v>
      </c>
      <c r="AJ33" s="75">
        <f t="shared" si="14"/>
        <v>6.7167624046156504E-2</v>
      </c>
      <c r="AL33" s="74">
        <f t="shared" si="15"/>
        <v>41728</v>
      </c>
      <c r="AM33" s="75">
        <f t="shared" si="19"/>
        <v>-8.7292633500467787E-2</v>
      </c>
      <c r="AN33" s="75">
        <f t="shared" si="25"/>
        <v>-4.5925851159326236E-2</v>
      </c>
      <c r="AO33" s="75">
        <f t="shared" si="26"/>
        <v>-6.4582816490817097E-2</v>
      </c>
      <c r="AP33" s="75">
        <f t="shared" si="27"/>
        <v>-9.5004027100014099E-2</v>
      </c>
      <c r="AQ33" s="75">
        <f t="shared" si="28"/>
        <v>0.11818040549408182</v>
      </c>
      <c r="AR33" s="75">
        <f t="shared" si="29"/>
        <v>5.6882571131658954E-2</v>
      </c>
      <c r="AS33" s="75">
        <f t="shared" si="17"/>
        <v>-6.1351652749507268E-3</v>
      </c>
      <c r="AU33" s="74">
        <f>IF(ISERROR(INDEX(($AL$4:$AS$53,$AC$4:$AJ$105,$T$4:$AA$156),,1,$B$16)),"",INDEX(($AL$4:$AS$53,$AC$4:$AJ$105,$T$4:$AA$156),,1,$B$16))</f>
        <v>41728</v>
      </c>
      <c r="AV33" s="75">
        <f>IF(ISERROR(INDEX(($AL$4:$AS$53,$AC$4:$AJ$105,$T$4:$AA$156),,2,$B$16)),"",INDEX(($AL$4:$AS$53,$AC$4:$AJ$105,$T$4:$AA$156),,2,$B$16))</f>
        <v>-8.7292633500467787E-2</v>
      </c>
      <c r="AW33" s="75">
        <f>IF(ISERROR(INDEX(($AL$4:$AS$53,$AC$4:$AJ$105,$T$4:$AA$156),,3,$B$16)),"",INDEX(($AL$4:$AS$53,$AC$4:$AJ$105,$T$4:$AA$156),,3,$B$16))</f>
        <v>-4.5925851159326236E-2</v>
      </c>
      <c r="AX33" s="75">
        <f>IF(ISERROR(INDEX(($AL$4:$AS$53,$AC$4:$AJ$105,$T$4:$AA$156),,3,$B$16)),"",INDEX(($AL$4:$AS$53,$AC$4:$AJ$105,$T$4:$AA$156),,4,$B$16))</f>
        <v>-6.4582816490817097E-2</v>
      </c>
      <c r="AY33" s="75">
        <f>IF(ISERROR(INDEX(($AL$4:$AS$53,$AC$4:$AJ$105,$T$4:$AA$156),,3,$B$16)),"",INDEX(($AL$4:$AS$53,$AC$4:$AJ$105,$T$4:$AA$156),,5,$B$16))</f>
        <v>-9.5004027100014099E-2</v>
      </c>
      <c r="AZ33" s="75">
        <f>IF(ISERROR(INDEX(($AL$4:$AS$53,$AC$4:$AJ$105,$T$4:$AA$156),,6,$B$16)),"",INDEX(($AL$4:$AS$53,$AC$4:$AJ$105,$T$4:$AA$156),,6,$B$16))</f>
        <v>0.11818040549408182</v>
      </c>
      <c r="BA33" s="75">
        <f>IF(ISERROR(INDEX(($AL$4:$AS$53,$AC$4:$AJ$105,$T$4:$AA$156),,7,$B$16)),"",INDEX(($AL$4:$AS$53,$AC$4:$AJ$105,$T$4:$AA$156),,7,$B$16))</f>
        <v>5.6882571131658954E-2</v>
      </c>
      <c r="BB33" s="75">
        <f>IF(ISERROR(INDEX(($AL$4:$AS$53,$AC$4:$AJ$105,$T$4:$AA$156),,8,$B$16)),"",INDEX(($AL$4:$AS$53,$AC$4:$AJ$105,$T$4:$AA$156),,8,$B$16))</f>
        <v>-6.1351652749507268E-3</v>
      </c>
    </row>
    <row r="34" spans="10:54">
      <c r="J34" s="99">
        <v>41000</v>
      </c>
      <c r="K34" s="87">
        <v>2454.8989999999999</v>
      </c>
      <c r="L34" s="87">
        <v>2262.788</v>
      </c>
      <c r="M34" s="87">
        <v>4555.2143999999998</v>
      </c>
      <c r="N34" s="107">
        <v>41000</v>
      </c>
      <c r="O34" s="87">
        <v>1272.33</v>
      </c>
      <c r="P34" s="87">
        <v>6380.09</v>
      </c>
      <c r="Q34" s="87">
        <v>1693.15</v>
      </c>
      <c r="R34" s="87">
        <v>3028.5035552708146</v>
      </c>
      <c r="T34" s="74">
        <f t="shared" si="1"/>
        <v>41000</v>
      </c>
      <c r="U34" s="75">
        <f t="shared" si="5"/>
        <v>-0.12564359552994953</v>
      </c>
      <c r="V34" s="75">
        <f t="shared" si="6"/>
        <v>-0.10715534269428395</v>
      </c>
      <c r="W34" s="75">
        <f t="shared" si="7"/>
        <v>-0.18159073665404402</v>
      </c>
      <c r="X34" s="75">
        <f t="shared" si="8"/>
        <v>-0.229675239755885</v>
      </c>
      <c r="Y34" s="75">
        <f t="shared" si="9"/>
        <v>-6.6341500534870534E-2</v>
      </c>
      <c r="Z34" s="75">
        <f t="shared" si="10"/>
        <v>-0.19540475681326763</v>
      </c>
      <c r="AA34" s="75">
        <f t="shared" si="10"/>
        <v>0.10270280593061876</v>
      </c>
      <c r="AC34" s="74">
        <f t="shared" si="12"/>
        <v>41371</v>
      </c>
      <c r="AD34" s="75">
        <f t="shared" si="18"/>
        <v>9.1344246129833051E-2</v>
      </c>
      <c r="AE34" s="75">
        <f t="shared" si="20"/>
        <v>6.3663661079946365E-2</v>
      </c>
      <c r="AF34" s="75">
        <f t="shared" si="21"/>
        <v>0.31251081066424846</v>
      </c>
      <c r="AG34" s="75">
        <f t="shared" si="22"/>
        <v>0.13253973632099258</v>
      </c>
      <c r="AH34" s="75">
        <f t="shared" si="23"/>
        <v>0.34152323216820801</v>
      </c>
      <c r="AI34" s="75">
        <f t="shared" si="24"/>
        <v>0.34105847656533084</v>
      </c>
      <c r="AJ34" s="75">
        <f t="shared" si="14"/>
        <v>8.1702778260541731E-2</v>
      </c>
      <c r="AL34" s="74">
        <f t="shared" si="15"/>
        <v>41735</v>
      </c>
      <c r="AM34" s="75">
        <f t="shared" si="19"/>
        <v>-7.3081395989959996E-2</v>
      </c>
      <c r="AN34" s="75">
        <f t="shared" si="25"/>
        <v>-3.7926292282264407E-2</v>
      </c>
      <c r="AO34" s="75">
        <f t="shared" si="26"/>
        <v>-3.6520920231058795E-2</v>
      </c>
      <c r="AP34" s="75">
        <f t="shared" si="27"/>
        <v>-6.7187425972426218E-2</v>
      </c>
      <c r="AQ34" s="75">
        <f t="shared" si="28"/>
        <v>0.15744800083092381</v>
      </c>
      <c r="AR34" s="75">
        <f t="shared" si="29"/>
        <v>7.1207512534797734E-2</v>
      </c>
      <c r="AS34" s="75">
        <f t="shared" si="17"/>
        <v>6.4731384339788978E-3</v>
      </c>
      <c r="AU34" s="74">
        <f>IF(ISERROR(INDEX(($AL$4:$AS$53,$AC$4:$AJ$105,$T$4:$AA$156),,1,$B$16)),"",INDEX(($AL$4:$AS$53,$AC$4:$AJ$105,$T$4:$AA$156),,1,$B$16))</f>
        <v>41735</v>
      </c>
      <c r="AV34" s="75">
        <f>IF(ISERROR(INDEX(($AL$4:$AS$53,$AC$4:$AJ$105,$T$4:$AA$156),,2,$B$16)),"",INDEX(($AL$4:$AS$53,$AC$4:$AJ$105,$T$4:$AA$156),,2,$B$16))</f>
        <v>-7.3081395989959996E-2</v>
      </c>
      <c r="AW34" s="75">
        <f>IF(ISERROR(INDEX(($AL$4:$AS$53,$AC$4:$AJ$105,$T$4:$AA$156),,3,$B$16)),"",INDEX(($AL$4:$AS$53,$AC$4:$AJ$105,$T$4:$AA$156),,3,$B$16))</f>
        <v>-3.7926292282264407E-2</v>
      </c>
      <c r="AX34" s="75">
        <f>IF(ISERROR(INDEX(($AL$4:$AS$53,$AC$4:$AJ$105,$T$4:$AA$156),,3,$B$16)),"",INDEX(($AL$4:$AS$53,$AC$4:$AJ$105,$T$4:$AA$156),,4,$B$16))</f>
        <v>-3.6520920231058795E-2</v>
      </c>
      <c r="AY34" s="75">
        <f>IF(ISERROR(INDEX(($AL$4:$AS$53,$AC$4:$AJ$105,$T$4:$AA$156),,3,$B$16)),"",INDEX(($AL$4:$AS$53,$AC$4:$AJ$105,$T$4:$AA$156),,5,$B$16))</f>
        <v>-6.7187425972426218E-2</v>
      </c>
      <c r="AZ34" s="75">
        <f>IF(ISERROR(INDEX(($AL$4:$AS$53,$AC$4:$AJ$105,$T$4:$AA$156),,6,$B$16)),"",INDEX(($AL$4:$AS$53,$AC$4:$AJ$105,$T$4:$AA$156),,6,$B$16))</f>
        <v>0.15744800083092381</v>
      </c>
      <c r="BA34" s="75">
        <f>IF(ISERROR(INDEX(($AL$4:$AS$53,$AC$4:$AJ$105,$T$4:$AA$156),,7,$B$16)),"",INDEX(($AL$4:$AS$53,$AC$4:$AJ$105,$T$4:$AA$156),,7,$B$16))</f>
        <v>7.1207512534797734E-2</v>
      </c>
      <c r="BB34" s="75">
        <f>IF(ISERROR(INDEX(($AL$4:$AS$53,$AC$4:$AJ$105,$T$4:$AA$156),,8,$B$16)),"",INDEX(($AL$4:$AS$53,$AC$4:$AJ$105,$T$4:$AA$156),,8,$B$16))</f>
        <v>6.4731384339788978E-3</v>
      </c>
    </row>
    <row r="35" spans="10:54">
      <c r="J35" s="99">
        <v>41007</v>
      </c>
      <c r="K35" s="87">
        <v>2519.83</v>
      </c>
      <c r="L35" s="87">
        <v>2306.5529999999999</v>
      </c>
      <c r="M35" s="87">
        <v>4769.7206999999999</v>
      </c>
      <c r="N35" s="107">
        <v>41007</v>
      </c>
      <c r="O35" s="87">
        <v>1324.69</v>
      </c>
      <c r="P35" s="87">
        <v>6729.29</v>
      </c>
      <c r="Q35" s="87">
        <v>1757.39</v>
      </c>
      <c r="R35" s="87">
        <v>2899.2262345859594</v>
      </c>
      <c r="T35" s="74">
        <f t="shared" si="1"/>
        <v>41007</v>
      </c>
      <c r="U35" s="75">
        <f t="shared" si="5"/>
        <v>-0.10251725277668566</v>
      </c>
      <c r="V35" s="75">
        <f t="shared" si="6"/>
        <v>-8.9886669523406071E-2</v>
      </c>
      <c r="W35" s="75">
        <f t="shared" si="7"/>
        <v>-0.14305161916133802</v>
      </c>
      <c r="X35" s="75">
        <f t="shared" si="8"/>
        <v>-0.19797418386128063</v>
      </c>
      <c r="Y35" s="75">
        <f t="shared" si="9"/>
        <v>-1.5239784412805935E-2</v>
      </c>
      <c r="Z35" s="75">
        <f t="shared" si="10"/>
        <v>-0.16487751562240116</v>
      </c>
      <c r="AA35" s="75">
        <f t="shared" si="10"/>
        <v>5.5631880749012153E-2</v>
      </c>
      <c r="AC35" s="74">
        <f t="shared" si="12"/>
        <v>41378</v>
      </c>
      <c r="AD35" s="75">
        <f t="shared" si="18"/>
        <v>8.1925071088735368E-2</v>
      </c>
      <c r="AE35" s="75">
        <f t="shared" si="20"/>
        <v>5.4813718629666885E-2</v>
      </c>
      <c r="AF35" s="75">
        <f t="shared" si="21"/>
        <v>0.31330625030631198</v>
      </c>
      <c r="AG35" s="75">
        <f t="shared" si="22"/>
        <v>0.11781979173725454</v>
      </c>
      <c r="AH35" s="75">
        <f t="shared" si="23"/>
        <v>0.32452595633656922</v>
      </c>
      <c r="AI35" s="75">
        <f t="shared" si="24"/>
        <v>0.31532967982561289</v>
      </c>
      <c r="AJ35" s="75">
        <f t="shared" si="14"/>
        <v>9.1898544758545864E-2</v>
      </c>
      <c r="AL35" s="74">
        <f t="shared" si="15"/>
        <v>41742</v>
      </c>
      <c r="AM35" s="75">
        <f t="shared" si="19"/>
        <v>-3.6948284446992941E-2</v>
      </c>
      <c r="AN35" s="75">
        <f t="shared" si="25"/>
        <v>-4.4163695862556862E-3</v>
      </c>
      <c r="AO35" s="75">
        <f t="shared" si="26"/>
        <v>-3.0912146991848743E-2</v>
      </c>
      <c r="AP35" s="75">
        <f t="shared" si="27"/>
        <v>-6.606220685080777E-2</v>
      </c>
      <c r="AQ35" s="75">
        <f t="shared" si="28"/>
        <v>0.13991325218942818</v>
      </c>
      <c r="AR35" s="75">
        <f t="shared" si="29"/>
        <v>7.7063405975742016E-2</v>
      </c>
      <c r="AS35" s="75">
        <f t="shared" si="17"/>
        <v>-2.9137698161854075E-3</v>
      </c>
      <c r="AU35" s="74">
        <f>IF(ISERROR(INDEX(($AL$4:$AS$53,$AC$4:$AJ$105,$T$4:$AA$156),,1,$B$16)),"",INDEX(($AL$4:$AS$53,$AC$4:$AJ$105,$T$4:$AA$156),,1,$B$16))</f>
        <v>41742</v>
      </c>
      <c r="AV35" s="75">
        <f>IF(ISERROR(INDEX(($AL$4:$AS$53,$AC$4:$AJ$105,$T$4:$AA$156),,2,$B$16)),"",INDEX(($AL$4:$AS$53,$AC$4:$AJ$105,$T$4:$AA$156),,2,$B$16))</f>
        <v>-3.6948284446992941E-2</v>
      </c>
      <c r="AW35" s="75">
        <f>IF(ISERROR(INDEX(($AL$4:$AS$53,$AC$4:$AJ$105,$T$4:$AA$156),,3,$B$16)),"",INDEX(($AL$4:$AS$53,$AC$4:$AJ$105,$T$4:$AA$156),,3,$B$16))</f>
        <v>-4.4163695862556862E-3</v>
      </c>
      <c r="AX35" s="75">
        <f>IF(ISERROR(INDEX(($AL$4:$AS$53,$AC$4:$AJ$105,$T$4:$AA$156),,3,$B$16)),"",INDEX(($AL$4:$AS$53,$AC$4:$AJ$105,$T$4:$AA$156),,4,$B$16))</f>
        <v>-3.0912146991848743E-2</v>
      </c>
      <c r="AY35" s="75">
        <f>IF(ISERROR(INDEX(($AL$4:$AS$53,$AC$4:$AJ$105,$T$4:$AA$156),,3,$B$16)),"",INDEX(($AL$4:$AS$53,$AC$4:$AJ$105,$T$4:$AA$156),,5,$B$16))</f>
        <v>-6.606220685080777E-2</v>
      </c>
      <c r="AZ35" s="75">
        <f>IF(ISERROR(INDEX(($AL$4:$AS$53,$AC$4:$AJ$105,$T$4:$AA$156),,6,$B$16)),"",INDEX(($AL$4:$AS$53,$AC$4:$AJ$105,$T$4:$AA$156),,6,$B$16))</f>
        <v>0.13991325218942818</v>
      </c>
      <c r="BA35" s="75">
        <f>IF(ISERROR(INDEX(($AL$4:$AS$53,$AC$4:$AJ$105,$T$4:$AA$156),,7,$B$16)),"",INDEX(($AL$4:$AS$53,$AC$4:$AJ$105,$T$4:$AA$156),,7,$B$16))</f>
        <v>7.7063405975742016E-2</v>
      </c>
      <c r="BB35" s="75">
        <f>IF(ISERROR(INDEX(($AL$4:$AS$53,$AC$4:$AJ$105,$T$4:$AA$156),,8,$B$16)),"",INDEX(($AL$4:$AS$53,$AC$4:$AJ$105,$T$4:$AA$156),,8,$B$16))</f>
        <v>-2.9137698161854075E-3</v>
      </c>
    </row>
    <row r="36" spans="10:54">
      <c r="J36" s="99">
        <v>41014</v>
      </c>
      <c r="K36" s="87">
        <v>2580.4540000000002</v>
      </c>
      <c r="L36" s="87">
        <v>2359.1610000000001</v>
      </c>
      <c r="M36" s="87">
        <v>4794.6459999999997</v>
      </c>
      <c r="N36" s="107">
        <v>41014</v>
      </c>
      <c r="O36" s="87">
        <v>1339.64</v>
      </c>
      <c r="P36" s="87">
        <v>6618.41</v>
      </c>
      <c r="Q36" s="87">
        <v>1817.13</v>
      </c>
      <c r="R36" s="87">
        <v>2917.902646623259</v>
      </c>
      <c r="T36" s="74">
        <f t="shared" si="1"/>
        <v>41014</v>
      </c>
      <c r="U36" s="75">
        <f t="shared" si="5"/>
        <v>-8.0924925489659794E-2</v>
      </c>
      <c r="V36" s="75">
        <f t="shared" si="6"/>
        <v>-6.9128749766212971E-2</v>
      </c>
      <c r="W36" s="75">
        <f t="shared" si="7"/>
        <v>-0.13857343336800254</v>
      </c>
      <c r="X36" s="75">
        <f t="shared" si="8"/>
        <v>-0.18892279376150345</v>
      </c>
      <c r="Y36" s="75">
        <f t="shared" si="9"/>
        <v>-3.1465896336100641E-2</v>
      </c>
      <c r="Z36" s="75">
        <f t="shared" si="10"/>
        <v>-0.13648870197448137</v>
      </c>
      <c r="AA36" s="75">
        <f t="shared" si="10"/>
        <v>6.2432114455987175E-2</v>
      </c>
      <c r="AC36" s="74">
        <f t="shared" si="12"/>
        <v>41385</v>
      </c>
      <c r="AD36" s="75">
        <f t="shared" si="18"/>
        <v>0.11343877008907688</v>
      </c>
      <c r="AE36" s="75">
        <f t="shared" si="20"/>
        <v>7.2911767292639373E-2</v>
      </c>
      <c r="AF36" s="75">
        <f t="shared" si="21"/>
        <v>0.40352508320938352</v>
      </c>
      <c r="AG36" s="75">
        <f t="shared" si="22"/>
        <v>0.17090194483973686</v>
      </c>
      <c r="AH36" s="75">
        <f t="shared" si="23"/>
        <v>0.44407013774316084</v>
      </c>
      <c r="AI36" s="75">
        <f t="shared" si="24"/>
        <v>0.42557046568285828</v>
      </c>
      <c r="AJ36" s="75">
        <f t="shared" si="14"/>
        <v>6.2016116471229621E-2</v>
      </c>
      <c r="AL36" s="74">
        <f t="shared" si="15"/>
        <v>41749</v>
      </c>
      <c r="AM36" s="75">
        <f t="shared" si="19"/>
        <v>-5.6537457661480328E-2</v>
      </c>
      <c r="AN36" s="75">
        <f t="shared" si="25"/>
        <v>-1.9740718778052058E-2</v>
      </c>
      <c r="AO36" s="75">
        <f t="shared" si="26"/>
        <v>-3.032751610725215E-2</v>
      </c>
      <c r="AP36" s="75">
        <f t="shared" si="27"/>
        <v>-6.175084095323824E-2</v>
      </c>
      <c r="AQ36" s="75">
        <f t="shared" si="28"/>
        <v>0.15440047472163632</v>
      </c>
      <c r="AR36" s="75">
        <f t="shared" si="29"/>
        <v>7.4768836330812549E-2</v>
      </c>
      <c r="AS36" s="75">
        <f t="shared" si="17"/>
        <v>-6.544643812572426E-2</v>
      </c>
      <c r="AU36" s="74">
        <f>IF(ISERROR(INDEX(($AL$4:$AS$53,$AC$4:$AJ$105,$T$4:$AA$156),,1,$B$16)),"",INDEX(($AL$4:$AS$53,$AC$4:$AJ$105,$T$4:$AA$156),,1,$B$16))</f>
        <v>41749</v>
      </c>
      <c r="AV36" s="75">
        <f>IF(ISERROR(INDEX(($AL$4:$AS$53,$AC$4:$AJ$105,$T$4:$AA$156),,2,$B$16)),"",INDEX(($AL$4:$AS$53,$AC$4:$AJ$105,$T$4:$AA$156),,2,$B$16))</f>
        <v>-5.6537457661480328E-2</v>
      </c>
      <c r="AW36" s="75">
        <f>IF(ISERROR(INDEX(($AL$4:$AS$53,$AC$4:$AJ$105,$T$4:$AA$156),,3,$B$16)),"",INDEX(($AL$4:$AS$53,$AC$4:$AJ$105,$T$4:$AA$156),,3,$B$16))</f>
        <v>-1.9740718778052058E-2</v>
      </c>
      <c r="AX36" s="75">
        <f>IF(ISERROR(INDEX(($AL$4:$AS$53,$AC$4:$AJ$105,$T$4:$AA$156),,3,$B$16)),"",INDEX(($AL$4:$AS$53,$AC$4:$AJ$105,$T$4:$AA$156),,4,$B$16))</f>
        <v>-3.032751610725215E-2</v>
      </c>
      <c r="AY36" s="75">
        <f>IF(ISERROR(INDEX(($AL$4:$AS$53,$AC$4:$AJ$105,$T$4:$AA$156),,3,$B$16)),"",INDEX(($AL$4:$AS$53,$AC$4:$AJ$105,$T$4:$AA$156),,5,$B$16))</f>
        <v>-6.175084095323824E-2</v>
      </c>
      <c r="AZ36" s="75">
        <f>IF(ISERROR(INDEX(($AL$4:$AS$53,$AC$4:$AJ$105,$T$4:$AA$156),,6,$B$16)),"",INDEX(($AL$4:$AS$53,$AC$4:$AJ$105,$T$4:$AA$156),,6,$B$16))</f>
        <v>0.15440047472163632</v>
      </c>
      <c r="BA36" s="75">
        <f>IF(ISERROR(INDEX(($AL$4:$AS$53,$AC$4:$AJ$105,$T$4:$AA$156),,7,$B$16)),"",INDEX(($AL$4:$AS$53,$AC$4:$AJ$105,$T$4:$AA$156),,7,$B$16))</f>
        <v>7.4768836330812549E-2</v>
      </c>
      <c r="BB36" s="75">
        <f>IF(ISERROR(INDEX(($AL$4:$AS$53,$AC$4:$AJ$105,$T$4:$AA$156),,8,$B$16)),"",INDEX(($AL$4:$AS$53,$AC$4:$AJ$105,$T$4:$AA$156),,8,$B$16))</f>
        <v>-6.544643812572426E-2</v>
      </c>
    </row>
    <row r="37" spans="10:54">
      <c r="J37" s="99">
        <v>41021</v>
      </c>
      <c r="K37" s="87">
        <v>2626.8389999999999</v>
      </c>
      <c r="L37" s="87">
        <v>2406.8629999999998</v>
      </c>
      <c r="M37" s="87">
        <v>4848.8760000000002</v>
      </c>
      <c r="N37" s="107">
        <v>41021</v>
      </c>
      <c r="O37" s="87">
        <v>1355.55</v>
      </c>
      <c r="P37" s="87">
        <v>6652.08</v>
      </c>
      <c r="Q37" s="87">
        <v>1840.97</v>
      </c>
      <c r="R37" s="87">
        <v>3047.871844597873</v>
      </c>
      <c r="T37" s="74">
        <f t="shared" si="1"/>
        <v>41021</v>
      </c>
      <c r="U37" s="75">
        <f t="shared" si="5"/>
        <v>-6.4404073991759736E-2</v>
      </c>
      <c r="V37" s="75">
        <f t="shared" si="6"/>
        <v>-5.0306625977861175E-2</v>
      </c>
      <c r="W37" s="75">
        <f t="shared" si="7"/>
        <v>-0.12883024008356536</v>
      </c>
      <c r="X37" s="75">
        <f t="shared" si="8"/>
        <v>-0.17929017727404828</v>
      </c>
      <c r="Y37" s="75">
        <f t="shared" si="9"/>
        <v>-2.6538648965453659E-2</v>
      </c>
      <c r="Z37" s="75">
        <f t="shared" si="10"/>
        <v>-0.12515978805807015</v>
      </c>
      <c r="AA37" s="75">
        <f t="shared" si="10"/>
        <v>0.10975495779283229</v>
      </c>
      <c r="AC37" s="74">
        <f t="shared" si="12"/>
        <v>41392</v>
      </c>
      <c r="AD37" s="75">
        <f t="shared" si="18"/>
        <v>7.5418875350060643E-2</v>
      </c>
      <c r="AE37" s="75">
        <f t="shared" si="20"/>
        <v>4.1015169417963904E-2</v>
      </c>
      <c r="AF37" s="75">
        <f t="shared" si="21"/>
        <v>0.33660609778995343</v>
      </c>
      <c r="AG37" s="75">
        <f t="shared" si="22"/>
        <v>0.11505650802255807</v>
      </c>
      <c r="AH37" s="75">
        <f t="shared" si="23"/>
        <v>0.26845106089091808</v>
      </c>
      <c r="AI37" s="75">
        <f t="shared" si="24"/>
        <v>0.31086407501770075</v>
      </c>
      <c r="AJ37" s="75">
        <f t="shared" si="14"/>
        <v>5.5112018390219397E-2</v>
      </c>
      <c r="AL37" s="74">
        <f t="shared" si="15"/>
        <v>41756</v>
      </c>
      <c r="AM37" s="75">
        <f t="shared" si="19"/>
        <v>-8.0565548468857662E-2</v>
      </c>
      <c r="AN37" s="75">
        <f t="shared" si="25"/>
        <v>-4.8352494610963692E-2</v>
      </c>
      <c r="AO37" s="75">
        <f t="shared" si="26"/>
        <v>-7.1490515684428435E-2</v>
      </c>
      <c r="AP37" s="75">
        <f t="shared" si="27"/>
        <v>-8.7654569574074914E-2</v>
      </c>
      <c r="AQ37" s="75">
        <f t="shared" si="28"/>
        <v>8.7685820589682217E-2</v>
      </c>
      <c r="AR37" s="75">
        <f t="shared" si="29"/>
        <v>2.1466552380663639E-2</v>
      </c>
      <c r="AS37" s="75">
        <f t="shared" si="17"/>
        <v>-8.4660553190178955E-3</v>
      </c>
      <c r="AU37" s="74">
        <f>IF(ISERROR(INDEX(($AL$4:$AS$53,$AC$4:$AJ$105,$T$4:$AA$156),,1,$B$16)),"",INDEX(($AL$4:$AS$53,$AC$4:$AJ$105,$T$4:$AA$156),,1,$B$16))</f>
        <v>41756</v>
      </c>
      <c r="AV37" s="75">
        <f>IF(ISERROR(INDEX(($AL$4:$AS$53,$AC$4:$AJ$105,$T$4:$AA$156),,2,$B$16)),"",INDEX(($AL$4:$AS$53,$AC$4:$AJ$105,$T$4:$AA$156),,2,$B$16))</f>
        <v>-8.0565548468857662E-2</v>
      </c>
      <c r="AW37" s="75">
        <f>IF(ISERROR(INDEX(($AL$4:$AS$53,$AC$4:$AJ$105,$T$4:$AA$156),,3,$B$16)),"",INDEX(($AL$4:$AS$53,$AC$4:$AJ$105,$T$4:$AA$156),,3,$B$16))</f>
        <v>-4.8352494610963692E-2</v>
      </c>
      <c r="AX37" s="75">
        <f>IF(ISERROR(INDEX(($AL$4:$AS$53,$AC$4:$AJ$105,$T$4:$AA$156),,3,$B$16)),"",INDEX(($AL$4:$AS$53,$AC$4:$AJ$105,$T$4:$AA$156),,4,$B$16))</f>
        <v>-7.1490515684428435E-2</v>
      </c>
      <c r="AY37" s="75">
        <f>IF(ISERROR(INDEX(($AL$4:$AS$53,$AC$4:$AJ$105,$T$4:$AA$156),,3,$B$16)),"",INDEX(($AL$4:$AS$53,$AC$4:$AJ$105,$T$4:$AA$156),,5,$B$16))</f>
        <v>-8.7654569574074914E-2</v>
      </c>
      <c r="AZ37" s="75">
        <f>IF(ISERROR(INDEX(($AL$4:$AS$53,$AC$4:$AJ$105,$T$4:$AA$156),,6,$B$16)),"",INDEX(($AL$4:$AS$53,$AC$4:$AJ$105,$T$4:$AA$156),,6,$B$16))</f>
        <v>8.7685820589682217E-2</v>
      </c>
      <c r="BA37" s="75">
        <f>IF(ISERROR(INDEX(($AL$4:$AS$53,$AC$4:$AJ$105,$T$4:$AA$156),,7,$B$16)),"",INDEX(($AL$4:$AS$53,$AC$4:$AJ$105,$T$4:$AA$156),,7,$B$16))</f>
        <v>2.1466552380663639E-2</v>
      </c>
      <c r="BB37" s="75">
        <f>IF(ISERROR(INDEX(($AL$4:$AS$53,$AC$4:$AJ$105,$T$4:$AA$156),,8,$B$16)),"",INDEX(($AL$4:$AS$53,$AC$4:$AJ$105,$T$4:$AA$156),,8,$B$16))</f>
        <v>-8.4660553190178955E-3</v>
      </c>
    </row>
    <row r="38" spans="10:54">
      <c r="J38" s="99">
        <v>41028</v>
      </c>
      <c r="K38" s="87">
        <v>2626.1570000000002</v>
      </c>
      <c r="L38" s="87">
        <v>2396.3159999999998</v>
      </c>
      <c r="M38" s="87">
        <v>4509.9043000000001</v>
      </c>
      <c r="N38" s="107">
        <v>41028</v>
      </c>
      <c r="O38" s="87">
        <v>1267.83</v>
      </c>
      <c r="P38" s="87">
        <v>6353.97</v>
      </c>
      <c r="Q38" s="87">
        <v>1835.92</v>
      </c>
      <c r="R38" s="87">
        <v>2995.5726523704407</v>
      </c>
      <c r="T38" s="74">
        <f t="shared" si="1"/>
        <v>41028</v>
      </c>
      <c r="U38" s="75">
        <f t="shared" si="5"/>
        <v>-6.4646980550379318E-2</v>
      </c>
      <c r="V38" s="75">
        <f t="shared" si="6"/>
        <v>-5.4468232191347998E-2</v>
      </c>
      <c r="W38" s="75">
        <f t="shared" si="7"/>
        <v>-0.18973134262928237</v>
      </c>
      <c r="X38" s="75">
        <f t="shared" si="8"/>
        <v>-0.23239973844812567</v>
      </c>
      <c r="Y38" s="75">
        <f t="shared" si="9"/>
        <v>-7.016388548649799E-2</v>
      </c>
      <c r="Z38" s="75">
        <f t="shared" si="10"/>
        <v>-0.12755957896737702</v>
      </c>
      <c r="AA38" s="75">
        <f t="shared" si="10"/>
        <v>9.0712396024422048E-2</v>
      </c>
      <c r="AC38" s="74">
        <f t="shared" si="12"/>
        <v>41399</v>
      </c>
      <c r="AD38" s="75">
        <f t="shared" si="18"/>
        <v>9.5459505017627677E-2</v>
      </c>
      <c r="AE38" s="75">
        <f t="shared" si="20"/>
        <v>5.4200460397762162E-2</v>
      </c>
      <c r="AF38" s="75">
        <f t="shared" si="21"/>
        <v>0.4076351769211719</v>
      </c>
      <c r="AG38" s="75">
        <f t="shared" si="22"/>
        <v>0.16536784802692495</v>
      </c>
      <c r="AH38" s="75">
        <f t="shared" si="23"/>
        <v>0.30492575682001299</v>
      </c>
      <c r="AI38" s="75">
        <f t="shared" si="24"/>
        <v>0.3606101320726316</v>
      </c>
      <c r="AJ38" s="75">
        <f t="shared" si="14"/>
        <v>3.7761243723531068E-2</v>
      </c>
      <c r="AL38" s="74">
        <f t="shared" si="15"/>
        <v>41763</v>
      </c>
      <c r="AM38" s="75">
        <f t="shared" si="19"/>
        <v>-8.4453524541284963E-2</v>
      </c>
      <c r="AN38" s="75">
        <f t="shared" si="25"/>
        <v>-5.3100640983405056E-2</v>
      </c>
      <c r="AO38" s="75">
        <f t="shared" si="26"/>
        <v>-0.10486419671051073</v>
      </c>
      <c r="AP38" s="75">
        <f t="shared" si="27"/>
        <v>-9.685175534182966E-2</v>
      </c>
      <c r="AQ38" s="75">
        <f t="shared" si="28"/>
        <v>1.0985586852078733E-2</v>
      </c>
      <c r="AR38" s="75">
        <f t="shared" si="29"/>
        <v>1.9050617068564035E-2</v>
      </c>
      <c r="AS38" s="75">
        <f t="shared" si="17"/>
        <v>3.2308102264712701E-2</v>
      </c>
      <c r="AU38" s="74">
        <f>IF(ISERROR(INDEX(($AL$4:$AS$53,$AC$4:$AJ$105,$T$4:$AA$156),,1,$B$16)),"",INDEX(($AL$4:$AS$53,$AC$4:$AJ$105,$T$4:$AA$156),,1,$B$16))</f>
        <v>41763</v>
      </c>
      <c r="AV38" s="75">
        <f>IF(ISERROR(INDEX(($AL$4:$AS$53,$AC$4:$AJ$105,$T$4:$AA$156),,2,$B$16)),"",INDEX(($AL$4:$AS$53,$AC$4:$AJ$105,$T$4:$AA$156),,2,$B$16))</f>
        <v>-8.4453524541284963E-2</v>
      </c>
      <c r="AW38" s="75">
        <f>IF(ISERROR(INDEX(($AL$4:$AS$53,$AC$4:$AJ$105,$T$4:$AA$156),,3,$B$16)),"",INDEX(($AL$4:$AS$53,$AC$4:$AJ$105,$T$4:$AA$156),,3,$B$16))</f>
        <v>-5.3100640983405056E-2</v>
      </c>
      <c r="AX38" s="75">
        <f>IF(ISERROR(INDEX(($AL$4:$AS$53,$AC$4:$AJ$105,$T$4:$AA$156),,3,$B$16)),"",INDEX(($AL$4:$AS$53,$AC$4:$AJ$105,$T$4:$AA$156),,4,$B$16))</f>
        <v>-0.10486419671051073</v>
      </c>
      <c r="AY38" s="75">
        <f>IF(ISERROR(INDEX(($AL$4:$AS$53,$AC$4:$AJ$105,$T$4:$AA$156),,3,$B$16)),"",INDEX(($AL$4:$AS$53,$AC$4:$AJ$105,$T$4:$AA$156),,5,$B$16))</f>
        <v>-9.685175534182966E-2</v>
      </c>
      <c r="AZ38" s="75">
        <f>IF(ISERROR(INDEX(($AL$4:$AS$53,$AC$4:$AJ$105,$T$4:$AA$156),,6,$B$16)),"",INDEX(($AL$4:$AS$53,$AC$4:$AJ$105,$T$4:$AA$156),,6,$B$16))</f>
        <v>1.0985586852078733E-2</v>
      </c>
      <c r="BA38" s="75">
        <f>IF(ISERROR(INDEX(($AL$4:$AS$53,$AC$4:$AJ$105,$T$4:$AA$156),,7,$B$16)),"",INDEX(($AL$4:$AS$53,$AC$4:$AJ$105,$T$4:$AA$156),,7,$B$16))</f>
        <v>1.9050617068564035E-2</v>
      </c>
      <c r="BB38" s="75">
        <f>IF(ISERROR(INDEX(($AL$4:$AS$53,$AC$4:$AJ$105,$T$4:$AA$156),,8,$B$16)),"",INDEX(($AL$4:$AS$53,$AC$4:$AJ$105,$T$4:$AA$156),,8,$B$16))</f>
        <v>3.2308102264712701E-2</v>
      </c>
    </row>
    <row r="39" spans="10:54">
      <c r="J39" s="99">
        <v>41035</v>
      </c>
      <c r="K39" s="87">
        <v>2715.8789999999999</v>
      </c>
      <c r="L39" s="87">
        <v>2452.0140000000001</v>
      </c>
      <c r="M39" s="87">
        <v>4750.0405000000001</v>
      </c>
      <c r="N39" s="107">
        <v>41035</v>
      </c>
      <c r="O39" s="87">
        <v>1337.61</v>
      </c>
      <c r="P39" s="87">
        <v>6721.3</v>
      </c>
      <c r="Q39" s="87">
        <v>1891.13</v>
      </c>
      <c r="R39" s="87">
        <v>2949.8915508548544</v>
      </c>
      <c r="T39" s="74">
        <f t="shared" si="1"/>
        <v>41035</v>
      </c>
      <c r="U39" s="75">
        <f t="shared" si="5"/>
        <v>-3.2690877540902386E-2</v>
      </c>
      <c r="V39" s="75">
        <f t="shared" si="6"/>
        <v>-3.2491068744036955E-2</v>
      </c>
      <c r="W39" s="75">
        <f t="shared" si="7"/>
        <v>-0.14658744789960787</v>
      </c>
      <c r="X39" s="75">
        <f t="shared" si="8"/>
        <v>-0.19015184539378094</v>
      </c>
      <c r="Y39" s="75">
        <f t="shared" si="9"/>
        <v>-1.6409036164854229E-2</v>
      </c>
      <c r="Z39" s="75">
        <f t="shared" si="10"/>
        <v>-0.10132344904602364</v>
      </c>
      <c r="AA39" s="75">
        <f t="shared" si="10"/>
        <v>7.4079534976076999E-2</v>
      </c>
      <c r="AC39" s="74">
        <f t="shared" si="12"/>
        <v>41406</v>
      </c>
      <c r="AD39" s="75">
        <f t="shared" si="18"/>
        <v>0.11651873266724566</v>
      </c>
      <c r="AE39" s="75">
        <f t="shared" si="20"/>
        <v>7.3957604402075772E-2</v>
      </c>
      <c r="AF39" s="75">
        <f t="shared" si="21"/>
        <v>0.55526800114147479</v>
      </c>
      <c r="AG39" s="75">
        <f t="shared" si="22"/>
        <v>0.24487060754594792</v>
      </c>
      <c r="AH39" s="75">
        <f t="shared" si="23"/>
        <v>0.64221002954379758</v>
      </c>
      <c r="AI39" s="75">
        <f t="shared" si="24"/>
        <v>0.44639322967480788</v>
      </c>
      <c r="AJ39" s="75">
        <f t="shared" si="14"/>
        <v>1.527636620875894E-2</v>
      </c>
      <c r="AL39" s="74">
        <f t="shared" si="15"/>
        <v>41770</v>
      </c>
      <c r="AM39" s="75">
        <f t="shared" si="19"/>
        <v>-9.4949829967316823E-2</v>
      </c>
      <c r="AN39" s="75">
        <f t="shared" si="25"/>
        <v>-6.0214215653976444E-2</v>
      </c>
      <c r="AO39" s="75">
        <f t="shared" si="26"/>
        <v>-0.12578852701584908</v>
      </c>
      <c r="AP39" s="75">
        <f t="shared" si="27"/>
        <v>-0.11496778319988621</v>
      </c>
      <c r="AQ39" s="75">
        <f t="shared" si="28"/>
        <v>-5.2534197107708458E-2</v>
      </c>
      <c r="AR39" s="75">
        <f t="shared" si="29"/>
        <v>1.6547450183186374E-2</v>
      </c>
      <c r="AS39" s="75">
        <f t="shared" si="17"/>
        <v>3.1102460235397755E-2</v>
      </c>
      <c r="AU39" s="74">
        <f>IF(ISERROR(INDEX(($AL$4:$AS$53,$AC$4:$AJ$105,$T$4:$AA$156),,1,$B$16)),"",INDEX(($AL$4:$AS$53,$AC$4:$AJ$105,$T$4:$AA$156),,1,$B$16))</f>
        <v>41770</v>
      </c>
      <c r="AV39" s="75">
        <f>IF(ISERROR(INDEX(($AL$4:$AS$53,$AC$4:$AJ$105,$T$4:$AA$156),,2,$B$16)),"",INDEX(($AL$4:$AS$53,$AC$4:$AJ$105,$T$4:$AA$156),,2,$B$16))</f>
        <v>-9.4949829967316823E-2</v>
      </c>
      <c r="AW39" s="75">
        <f>IF(ISERROR(INDEX(($AL$4:$AS$53,$AC$4:$AJ$105,$T$4:$AA$156),,3,$B$16)),"",INDEX(($AL$4:$AS$53,$AC$4:$AJ$105,$T$4:$AA$156),,3,$B$16))</f>
        <v>-6.0214215653976444E-2</v>
      </c>
      <c r="AX39" s="75">
        <f>IF(ISERROR(INDEX(($AL$4:$AS$53,$AC$4:$AJ$105,$T$4:$AA$156),,3,$B$16)),"",INDEX(($AL$4:$AS$53,$AC$4:$AJ$105,$T$4:$AA$156),,4,$B$16))</f>
        <v>-0.12578852701584908</v>
      </c>
      <c r="AY39" s="75">
        <f>IF(ISERROR(INDEX(($AL$4:$AS$53,$AC$4:$AJ$105,$T$4:$AA$156),,3,$B$16)),"",INDEX(($AL$4:$AS$53,$AC$4:$AJ$105,$T$4:$AA$156),,5,$B$16))</f>
        <v>-0.11496778319988621</v>
      </c>
      <c r="AZ39" s="75">
        <f>IF(ISERROR(INDEX(($AL$4:$AS$53,$AC$4:$AJ$105,$T$4:$AA$156),,6,$B$16)),"",INDEX(($AL$4:$AS$53,$AC$4:$AJ$105,$T$4:$AA$156),,6,$B$16))</f>
        <v>-5.2534197107708458E-2</v>
      </c>
      <c r="BA39" s="75">
        <f>IF(ISERROR(INDEX(($AL$4:$AS$53,$AC$4:$AJ$105,$T$4:$AA$156),,7,$B$16)),"",INDEX(($AL$4:$AS$53,$AC$4:$AJ$105,$T$4:$AA$156),,7,$B$16))</f>
        <v>1.6547450183186374E-2</v>
      </c>
      <c r="BB39" s="75">
        <f>IF(ISERROR(INDEX(($AL$4:$AS$53,$AC$4:$AJ$105,$T$4:$AA$156),,8,$B$16)),"",INDEX(($AL$4:$AS$53,$AC$4:$AJ$105,$T$4:$AA$156),,8,$B$16))</f>
        <v>3.1102460235397755E-2</v>
      </c>
    </row>
    <row r="40" spans="10:54">
      <c r="J40" s="99">
        <v>41042</v>
      </c>
      <c r="K40" s="87">
        <v>2636.9169999999999</v>
      </c>
      <c r="L40" s="87">
        <v>2394.9830000000002</v>
      </c>
      <c r="M40" s="87">
        <v>4905.8188</v>
      </c>
      <c r="N40" s="107">
        <v>41042</v>
      </c>
      <c r="O40" s="87">
        <v>1378.4</v>
      </c>
      <c r="P40" s="87">
        <v>6730.71</v>
      </c>
      <c r="Q40" s="87">
        <v>1900.45</v>
      </c>
      <c r="R40" s="87">
        <v>3113.795296575373</v>
      </c>
      <c r="T40" s="74">
        <f t="shared" si="1"/>
        <v>41042</v>
      </c>
      <c r="U40" s="75">
        <f t="shared" si="5"/>
        <v>-6.0814613144592911E-2</v>
      </c>
      <c r="V40" s="75">
        <f t="shared" si="6"/>
        <v>-5.4994203660256313E-2</v>
      </c>
      <c r="W40" s="75">
        <f t="shared" si="7"/>
        <v>-0.11859965357135738</v>
      </c>
      <c r="X40" s="75">
        <f t="shared" si="8"/>
        <v>-0.16545577835900416</v>
      </c>
      <c r="Y40" s="75">
        <f t="shared" si="9"/>
        <v>-1.5031982474394301E-2</v>
      </c>
      <c r="Z40" s="75">
        <f t="shared" si="10"/>
        <v>-9.6894528001520652E-2</v>
      </c>
      <c r="AA40" s="75">
        <f t="shared" si="10"/>
        <v>0.13375822348017308</v>
      </c>
      <c r="AC40" s="74">
        <f t="shared" si="12"/>
        <v>41413</v>
      </c>
      <c r="AD40" s="75">
        <f t="shared" si="18"/>
        <v>0.13902280508174036</v>
      </c>
      <c r="AE40" s="75">
        <f t="shared" si="20"/>
        <v>9.1183803482044912E-2</v>
      </c>
      <c r="AF40" s="75">
        <f t="shared" si="21"/>
        <v>0.58684093146156679</v>
      </c>
      <c r="AG40" s="75">
        <f t="shared" si="22"/>
        <v>0.27462673081701316</v>
      </c>
      <c r="AH40" s="75">
        <f t="shared" si="23"/>
        <v>0.74229060353758203</v>
      </c>
      <c r="AI40" s="75">
        <f t="shared" si="24"/>
        <v>0.48233549458942648</v>
      </c>
      <c r="AJ40" s="75">
        <f t="shared" si="14"/>
        <v>-3.8092231270571708E-2</v>
      </c>
      <c r="AL40" s="74">
        <f t="shared" si="15"/>
        <v>41777</v>
      </c>
      <c r="AM40" s="75">
        <f t="shared" si="19"/>
        <v>-8.9842911685643512E-2</v>
      </c>
      <c r="AN40" s="75">
        <f t="shared" si="25"/>
        <v>-5.3032416461175402E-2</v>
      </c>
      <c r="AO40" s="75">
        <f t="shared" si="26"/>
        <v>-0.13575663642342328</v>
      </c>
      <c r="AP40" s="75">
        <f t="shared" si="27"/>
        <v>-0.13367603164826836</v>
      </c>
      <c r="AQ40" s="75">
        <f t="shared" si="28"/>
        <v>-8.1673699728902927E-2</v>
      </c>
      <c r="AR40" s="75">
        <f t="shared" si="29"/>
        <v>-3.5120189937267732E-3</v>
      </c>
      <c r="AS40" s="75">
        <f t="shared" si="17"/>
        <v>7.6525617150585701E-2</v>
      </c>
      <c r="AU40" s="74">
        <f>IF(ISERROR(INDEX(($AL$4:$AS$53,$AC$4:$AJ$105,$T$4:$AA$156),,1,$B$16)),"",INDEX(($AL$4:$AS$53,$AC$4:$AJ$105,$T$4:$AA$156),,1,$B$16))</f>
        <v>41777</v>
      </c>
      <c r="AV40" s="75">
        <f>IF(ISERROR(INDEX(($AL$4:$AS$53,$AC$4:$AJ$105,$T$4:$AA$156),,2,$B$16)),"",INDEX(($AL$4:$AS$53,$AC$4:$AJ$105,$T$4:$AA$156),,2,$B$16))</f>
        <v>-8.9842911685643512E-2</v>
      </c>
      <c r="AW40" s="75">
        <f>IF(ISERROR(INDEX(($AL$4:$AS$53,$AC$4:$AJ$105,$T$4:$AA$156),,3,$B$16)),"",INDEX(($AL$4:$AS$53,$AC$4:$AJ$105,$T$4:$AA$156),,3,$B$16))</f>
        <v>-5.3032416461175402E-2</v>
      </c>
      <c r="AX40" s="75">
        <f>IF(ISERROR(INDEX(($AL$4:$AS$53,$AC$4:$AJ$105,$T$4:$AA$156),,3,$B$16)),"",INDEX(($AL$4:$AS$53,$AC$4:$AJ$105,$T$4:$AA$156),,4,$B$16))</f>
        <v>-0.13575663642342328</v>
      </c>
      <c r="AY40" s="75">
        <f>IF(ISERROR(INDEX(($AL$4:$AS$53,$AC$4:$AJ$105,$T$4:$AA$156),,3,$B$16)),"",INDEX(($AL$4:$AS$53,$AC$4:$AJ$105,$T$4:$AA$156),,5,$B$16))</f>
        <v>-0.13367603164826836</v>
      </c>
      <c r="AZ40" s="75">
        <f>IF(ISERROR(INDEX(($AL$4:$AS$53,$AC$4:$AJ$105,$T$4:$AA$156),,6,$B$16)),"",INDEX(($AL$4:$AS$53,$AC$4:$AJ$105,$T$4:$AA$156),,6,$B$16))</f>
        <v>-8.1673699728902927E-2</v>
      </c>
      <c r="BA40" s="75">
        <f>IF(ISERROR(INDEX(($AL$4:$AS$53,$AC$4:$AJ$105,$T$4:$AA$156),,7,$B$16)),"",INDEX(($AL$4:$AS$53,$AC$4:$AJ$105,$T$4:$AA$156),,7,$B$16))</f>
        <v>-3.5120189937267732E-3</v>
      </c>
      <c r="BB40" s="75">
        <f>IF(ISERROR(INDEX(($AL$4:$AS$53,$AC$4:$AJ$105,$T$4:$AA$156),,8,$B$16)),"",INDEX(($AL$4:$AS$53,$AC$4:$AJ$105,$T$4:$AA$156),,8,$B$16))</f>
        <v>7.6525617150585701E-2</v>
      </c>
    </row>
    <row r="41" spans="10:54">
      <c r="J41" s="99">
        <v>41049</v>
      </c>
      <c r="K41" s="87">
        <v>2573.9760000000001</v>
      </c>
      <c r="L41" s="87">
        <v>2344.52</v>
      </c>
      <c r="M41" s="87">
        <v>4913.1099000000004</v>
      </c>
      <c r="N41" s="107">
        <v>41049</v>
      </c>
      <c r="O41" s="87">
        <v>1356.62</v>
      </c>
      <c r="P41" s="87">
        <v>6559.21</v>
      </c>
      <c r="Q41" s="87">
        <v>1890.72</v>
      </c>
      <c r="R41" s="87">
        <v>2987.6085965512666</v>
      </c>
      <c r="T41" s="74">
        <f t="shared" si="1"/>
        <v>41049</v>
      </c>
      <c r="U41" s="75">
        <f t="shared" si="5"/>
        <v>-8.3232181628570934E-2</v>
      </c>
      <c r="V41" s="75">
        <f t="shared" si="6"/>
        <v>-7.4905755224794701E-2</v>
      </c>
      <c r="W41" s="75">
        <f t="shared" si="7"/>
        <v>-0.11728970342280187</v>
      </c>
      <c r="X41" s="75">
        <f t="shared" si="8"/>
        <v>-0.17864235202944889</v>
      </c>
      <c r="Y41" s="75">
        <f t="shared" si="9"/>
        <v>-4.0129188416359041E-2</v>
      </c>
      <c r="Z41" s="75">
        <f t="shared" si="10"/>
        <v>-0.10151828355549219</v>
      </c>
      <c r="AA41" s="75">
        <f t="shared" si="10"/>
        <v>8.781261844842847E-2</v>
      </c>
      <c r="AC41" s="74">
        <f t="shared" si="12"/>
        <v>41420</v>
      </c>
      <c r="AD41" s="75">
        <f t="shared" si="18"/>
        <v>0.14129905078796323</v>
      </c>
      <c r="AE41" s="75">
        <f t="shared" si="20"/>
        <v>9.3890647883661638E-2</v>
      </c>
      <c r="AF41" s="75">
        <f t="shared" si="21"/>
        <v>0.65153115796036243</v>
      </c>
      <c r="AG41" s="75">
        <f t="shared" si="22"/>
        <v>0.31052683095781264</v>
      </c>
      <c r="AH41" s="75">
        <f t="shared" si="23"/>
        <v>0.84016882170126239</v>
      </c>
      <c r="AI41" s="75">
        <f t="shared" si="24"/>
        <v>0.52951145948899203</v>
      </c>
      <c r="AJ41" s="75">
        <f t="shared" si="14"/>
        <v>-4.5793761155094814E-2</v>
      </c>
      <c r="AL41" s="74">
        <f t="shared" si="15"/>
        <v>41784</v>
      </c>
      <c r="AM41" s="75">
        <f t="shared" si="19"/>
        <v>-8.8798709974034939E-2</v>
      </c>
      <c r="AN41" s="75">
        <f t="shared" si="25"/>
        <v>-4.9263712544854066E-2</v>
      </c>
      <c r="AO41" s="75">
        <f t="shared" si="26"/>
        <v>-0.10696457775505241</v>
      </c>
      <c r="AP41" s="75">
        <f t="shared" si="27"/>
        <v>-0.10879684464869477</v>
      </c>
      <c r="AQ41" s="75">
        <f t="shared" si="28"/>
        <v>-3.605581682959047E-2</v>
      </c>
      <c r="AR41" s="75">
        <f t="shared" si="29"/>
        <v>5.5676499814159008E-3</v>
      </c>
      <c r="AS41" s="75">
        <f t="shared" si="17"/>
        <v>9.5624689831293797E-2</v>
      </c>
      <c r="AU41" s="74">
        <f>IF(ISERROR(INDEX(($AL$4:$AS$53,$AC$4:$AJ$105,$T$4:$AA$156),,1,$B$16)),"",INDEX(($AL$4:$AS$53,$AC$4:$AJ$105,$T$4:$AA$156),,1,$B$16))</f>
        <v>41784</v>
      </c>
      <c r="AV41" s="75">
        <f>IF(ISERROR(INDEX(($AL$4:$AS$53,$AC$4:$AJ$105,$T$4:$AA$156),,2,$B$16)),"",INDEX(($AL$4:$AS$53,$AC$4:$AJ$105,$T$4:$AA$156),,2,$B$16))</f>
        <v>-8.8798709974034939E-2</v>
      </c>
      <c r="AW41" s="75">
        <f>IF(ISERROR(INDEX(($AL$4:$AS$53,$AC$4:$AJ$105,$T$4:$AA$156),,3,$B$16)),"",INDEX(($AL$4:$AS$53,$AC$4:$AJ$105,$T$4:$AA$156),,3,$B$16))</f>
        <v>-4.9263712544854066E-2</v>
      </c>
      <c r="AX41" s="75">
        <f>IF(ISERROR(INDEX(($AL$4:$AS$53,$AC$4:$AJ$105,$T$4:$AA$156),,3,$B$16)),"",INDEX(($AL$4:$AS$53,$AC$4:$AJ$105,$T$4:$AA$156),,4,$B$16))</f>
        <v>-0.10696457775505241</v>
      </c>
      <c r="AY41" s="75">
        <f>IF(ISERROR(INDEX(($AL$4:$AS$53,$AC$4:$AJ$105,$T$4:$AA$156),,3,$B$16)),"",INDEX(($AL$4:$AS$53,$AC$4:$AJ$105,$T$4:$AA$156),,5,$B$16))</f>
        <v>-0.10879684464869477</v>
      </c>
      <c r="AZ41" s="75">
        <f>IF(ISERROR(INDEX(($AL$4:$AS$53,$AC$4:$AJ$105,$T$4:$AA$156),,6,$B$16)),"",INDEX(($AL$4:$AS$53,$AC$4:$AJ$105,$T$4:$AA$156),,6,$B$16))</f>
        <v>-3.605581682959047E-2</v>
      </c>
      <c r="BA41" s="75">
        <f>IF(ISERROR(INDEX(($AL$4:$AS$53,$AC$4:$AJ$105,$T$4:$AA$156),,7,$B$16)),"",INDEX(($AL$4:$AS$53,$AC$4:$AJ$105,$T$4:$AA$156),,7,$B$16))</f>
        <v>5.5676499814159008E-3</v>
      </c>
      <c r="BB41" s="75">
        <f>IF(ISERROR(INDEX(($AL$4:$AS$53,$AC$4:$AJ$105,$T$4:$AA$156),,8,$B$16)),"",INDEX(($AL$4:$AS$53,$AC$4:$AJ$105,$T$4:$AA$156),,8,$B$16))</f>
        <v>9.5624689831293797E-2</v>
      </c>
    </row>
    <row r="42" spans="10:54">
      <c r="J42" s="99">
        <v>41056</v>
      </c>
      <c r="K42" s="87">
        <v>2573.1030000000001</v>
      </c>
      <c r="L42" s="87">
        <v>2333.5529999999999</v>
      </c>
      <c r="M42" s="87">
        <v>4848.7719999999999</v>
      </c>
      <c r="N42" s="107">
        <v>41056</v>
      </c>
      <c r="O42" s="87">
        <v>1326.56</v>
      </c>
      <c r="P42" s="87">
        <v>6576.6</v>
      </c>
      <c r="Q42" s="87">
        <v>1871.7</v>
      </c>
      <c r="R42" s="87">
        <v>2983.7212149069228</v>
      </c>
      <c r="T42" s="74">
        <f t="shared" si="1"/>
        <v>41056</v>
      </c>
      <c r="U42" s="75">
        <f t="shared" si="5"/>
        <v>-8.3543116270322959E-2</v>
      </c>
      <c r="V42" s="75">
        <f t="shared" si="6"/>
        <v>-7.9233083881598554E-2</v>
      </c>
      <c r="W42" s="75">
        <f t="shared" si="7"/>
        <v>-0.12884892516749646</v>
      </c>
      <c r="X42" s="75">
        <f t="shared" si="8"/>
        <v>-0.19684200329361623</v>
      </c>
      <c r="Y42" s="75">
        <f t="shared" si="9"/>
        <v>-3.7584346367783072E-2</v>
      </c>
      <c r="Z42" s="75">
        <f t="shared" si="10"/>
        <v>-0.11055670397034711</v>
      </c>
      <c r="AA42" s="75">
        <f t="shared" si="10"/>
        <v>8.639719113632216E-2</v>
      </c>
      <c r="AC42" s="74">
        <f t="shared" si="12"/>
        <v>41427</v>
      </c>
      <c r="AD42" s="75">
        <f t="shared" si="18"/>
        <v>0.14534092492036432</v>
      </c>
      <c r="AE42" s="75">
        <f t="shared" si="20"/>
        <v>9.9656135641440491E-2</v>
      </c>
      <c r="AF42" s="75">
        <f t="shared" si="21"/>
        <v>0.7754497935530329</v>
      </c>
      <c r="AG42" s="75">
        <f t="shared" si="22"/>
        <v>0.39032323643016853</v>
      </c>
      <c r="AH42" s="75">
        <f t="shared" si="23"/>
        <v>1.0385450638836664</v>
      </c>
      <c r="AI42" s="75">
        <f t="shared" si="24"/>
        <v>0.56714853571647605</v>
      </c>
      <c r="AJ42" s="75">
        <f t="shared" si="14"/>
        <v>-8.9307273724846703E-2</v>
      </c>
      <c r="AL42" s="74">
        <f t="shared" si="15"/>
        <v>41791</v>
      </c>
      <c r="AM42" s="75">
        <f t="shared" si="19"/>
        <v>-8.5384484231366686E-2</v>
      </c>
      <c r="AN42" s="75">
        <f t="shared" si="25"/>
        <v>-4.7094079279698553E-2</v>
      </c>
      <c r="AO42" s="75">
        <f t="shared" si="26"/>
        <v>-0.10112549638260526</v>
      </c>
      <c r="AP42" s="75">
        <f t="shared" si="27"/>
        <v>-0.10044061211920208</v>
      </c>
      <c r="AQ42" s="75">
        <f t="shared" si="28"/>
        <v>-4.8218545867079521E-2</v>
      </c>
      <c r="AR42" s="75">
        <f t="shared" si="29"/>
        <v>-4.7711877906138067E-3</v>
      </c>
      <c r="AS42" s="75">
        <f t="shared" si="17"/>
        <v>8.0940383769579904E-2</v>
      </c>
      <c r="AU42" s="74">
        <f>IF(ISERROR(INDEX(($AL$4:$AS$53,$AC$4:$AJ$105,$T$4:$AA$156),,1,$B$16)),"",INDEX(($AL$4:$AS$53,$AC$4:$AJ$105,$T$4:$AA$156),,1,$B$16))</f>
        <v>41791</v>
      </c>
      <c r="AV42" s="75">
        <f>IF(ISERROR(INDEX(($AL$4:$AS$53,$AC$4:$AJ$105,$T$4:$AA$156),,2,$B$16)),"",INDEX(($AL$4:$AS$53,$AC$4:$AJ$105,$T$4:$AA$156),,2,$B$16))</f>
        <v>-8.5384484231366686E-2</v>
      </c>
      <c r="AW42" s="75">
        <f>IF(ISERROR(INDEX(($AL$4:$AS$53,$AC$4:$AJ$105,$T$4:$AA$156),,3,$B$16)),"",INDEX(($AL$4:$AS$53,$AC$4:$AJ$105,$T$4:$AA$156),,3,$B$16))</f>
        <v>-4.7094079279698553E-2</v>
      </c>
      <c r="AX42" s="75">
        <f>IF(ISERROR(INDEX(($AL$4:$AS$53,$AC$4:$AJ$105,$T$4:$AA$156),,3,$B$16)),"",INDEX(($AL$4:$AS$53,$AC$4:$AJ$105,$T$4:$AA$156),,4,$B$16))</f>
        <v>-0.10112549638260526</v>
      </c>
      <c r="AY42" s="75">
        <f>IF(ISERROR(INDEX(($AL$4:$AS$53,$AC$4:$AJ$105,$T$4:$AA$156),,3,$B$16)),"",INDEX(($AL$4:$AS$53,$AC$4:$AJ$105,$T$4:$AA$156),,5,$B$16))</f>
        <v>-0.10044061211920208</v>
      </c>
      <c r="AZ42" s="75">
        <f>IF(ISERROR(INDEX(($AL$4:$AS$53,$AC$4:$AJ$105,$T$4:$AA$156),,6,$B$16)),"",INDEX(($AL$4:$AS$53,$AC$4:$AJ$105,$T$4:$AA$156),,6,$B$16))</f>
        <v>-4.8218545867079521E-2</v>
      </c>
      <c r="BA42" s="75">
        <f>IF(ISERROR(INDEX(($AL$4:$AS$53,$AC$4:$AJ$105,$T$4:$AA$156),,7,$B$16)),"",INDEX(($AL$4:$AS$53,$AC$4:$AJ$105,$T$4:$AA$156),,7,$B$16))</f>
        <v>-4.7711877906138067E-3</v>
      </c>
      <c r="BB42" s="75">
        <f>IF(ISERROR(INDEX(($AL$4:$AS$53,$AC$4:$AJ$105,$T$4:$AA$156),,8,$B$16)),"",INDEX(($AL$4:$AS$53,$AC$4:$AJ$105,$T$4:$AA$156),,8,$B$16))</f>
        <v>8.0940383769579904E-2</v>
      </c>
    </row>
    <row r="43" spans="10:54">
      <c r="J43" s="99">
        <v>41063</v>
      </c>
      <c r="K43" s="87">
        <v>2632.998</v>
      </c>
      <c r="L43" s="87">
        <v>2373.4360000000001</v>
      </c>
      <c r="M43" s="87">
        <v>5205.9584999999997</v>
      </c>
      <c r="N43" s="107">
        <v>41063</v>
      </c>
      <c r="O43" s="87">
        <v>1417.71</v>
      </c>
      <c r="P43" s="87">
        <v>6948.17</v>
      </c>
      <c r="Q43" s="87">
        <v>1910.43</v>
      </c>
      <c r="R43" s="87">
        <v>3018.0509256723908</v>
      </c>
      <c r="T43" s="74">
        <f t="shared" si="1"/>
        <v>41063</v>
      </c>
      <c r="U43" s="75">
        <f t="shared" si="5"/>
        <v>-6.2210435436719003E-2</v>
      </c>
      <c r="V43" s="75">
        <f t="shared" si="6"/>
        <v>-6.3496159579664702E-2</v>
      </c>
      <c r="W43" s="75">
        <f t="shared" si="7"/>
        <v>-6.4675273902669028E-2</v>
      </c>
      <c r="X43" s="75">
        <f t="shared" si="8"/>
        <v>-0.14165576867189766</v>
      </c>
      <c r="Y43" s="75">
        <f t="shared" si="9"/>
        <v>1.6790981981230413E-2</v>
      </c>
      <c r="Z43" s="75">
        <f t="shared" si="10"/>
        <v>-9.2151970917385362E-2</v>
      </c>
      <c r="AA43" s="75">
        <f t="shared" si="10"/>
        <v>9.8896918376854659E-2</v>
      </c>
      <c r="AC43" s="74">
        <f t="shared" si="12"/>
        <v>41434</v>
      </c>
      <c r="AD43" s="75">
        <f t="shared" si="18"/>
        <v>9.1613616519391705E-2</v>
      </c>
      <c r="AE43" s="75">
        <f t="shared" si="20"/>
        <v>5.678207201936436E-2</v>
      </c>
      <c r="AF43" s="75">
        <f t="shared" si="21"/>
        <v>0.58913193352949955</v>
      </c>
      <c r="AG43" s="75">
        <f t="shared" si="22"/>
        <v>0.25270116630149153</v>
      </c>
      <c r="AH43" s="75">
        <f t="shared" si="23"/>
        <v>0.73361777232091474</v>
      </c>
      <c r="AI43" s="75">
        <f t="shared" si="24"/>
        <v>0.47623082884078238</v>
      </c>
      <c r="AJ43" s="75">
        <f t="shared" si="14"/>
        <v>-0.14316176739791842</v>
      </c>
      <c r="AL43" s="74">
        <f t="shared" si="15"/>
        <v>41798</v>
      </c>
      <c r="AM43" s="75">
        <f t="shared" si="19"/>
        <v>-9.4608407393049987E-2</v>
      </c>
      <c r="AN43" s="75">
        <f t="shared" si="25"/>
        <v>-5.1419327072565246E-2</v>
      </c>
      <c r="AO43" s="75">
        <f t="shared" si="26"/>
        <v>-6.7607409332199886E-2</v>
      </c>
      <c r="AP43" s="75">
        <f t="shared" si="27"/>
        <v>-8.1412564552044375E-2</v>
      </c>
      <c r="AQ43" s="75">
        <f t="shared" si="28"/>
        <v>6.1320895239982409E-3</v>
      </c>
      <c r="AR43" s="75">
        <f t="shared" si="29"/>
        <v>-9.8609604575417009E-5</v>
      </c>
      <c r="AS43" s="75">
        <f t="shared" si="17"/>
        <v>0.17225154337701798</v>
      </c>
      <c r="AU43" s="74">
        <f>IF(ISERROR(INDEX(($AL$4:$AS$53,$AC$4:$AJ$105,$T$4:$AA$156),,1,$B$16)),"",INDEX(($AL$4:$AS$53,$AC$4:$AJ$105,$T$4:$AA$156),,1,$B$16))</f>
        <v>41798</v>
      </c>
      <c r="AV43" s="75">
        <f>IF(ISERROR(INDEX(($AL$4:$AS$53,$AC$4:$AJ$105,$T$4:$AA$156),,2,$B$16)),"",INDEX(($AL$4:$AS$53,$AC$4:$AJ$105,$T$4:$AA$156),,2,$B$16))</f>
        <v>-9.4608407393049987E-2</v>
      </c>
      <c r="AW43" s="75">
        <f>IF(ISERROR(INDEX(($AL$4:$AS$53,$AC$4:$AJ$105,$T$4:$AA$156),,3,$B$16)),"",INDEX(($AL$4:$AS$53,$AC$4:$AJ$105,$T$4:$AA$156),,3,$B$16))</f>
        <v>-5.1419327072565246E-2</v>
      </c>
      <c r="AX43" s="75">
        <f>IF(ISERROR(INDEX(($AL$4:$AS$53,$AC$4:$AJ$105,$T$4:$AA$156),,3,$B$16)),"",INDEX(($AL$4:$AS$53,$AC$4:$AJ$105,$T$4:$AA$156),,4,$B$16))</f>
        <v>-6.7607409332199886E-2</v>
      </c>
      <c r="AY43" s="75">
        <f>IF(ISERROR(INDEX(($AL$4:$AS$53,$AC$4:$AJ$105,$T$4:$AA$156),,3,$B$16)),"",INDEX(($AL$4:$AS$53,$AC$4:$AJ$105,$T$4:$AA$156),,5,$B$16))</f>
        <v>-8.1412564552044375E-2</v>
      </c>
      <c r="AZ43" s="75">
        <f>IF(ISERROR(INDEX(($AL$4:$AS$53,$AC$4:$AJ$105,$T$4:$AA$156),,6,$B$16)),"",INDEX(($AL$4:$AS$53,$AC$4:$AJ$105,$T$4:$AA$156),,6,$B$16))</f>
        <v>6.1320895239982409E-3</v>
      </c>
      <c r="BA43" s="75">
        <f>IF(ISERROR(INDEX(($AL$4:$AS$53,$AC$4:$AJ$105,$T$4:$AA$156),,7,$B$16)),"",INDEX(($AL$4:$AS$53,$AC$4:$AJ$105,$T$4:$AA$156),,7,$B$16))</f>
        <v>-9.8609604575417009E-5</v>
      </c>
      <c r="BB43" s="75">
        <f>IF(ISERROR(INDEX(($AL$4:$AS$53,$AC$4:$AJ$105,$T$4:$AA$156),,8,$B$16)),"",INDEX(($AL$4:$AS$53,$AC$4:$AJ$105,$T$4:$AA$156),,8,$B$16))</f>
        <v>0.17225154337701798</v>
      </c>
    </row>
    <row r="44" spans="10:54">
      <c r="J44" s="99">
        <v>41070</v>
      </c>
      <c r="K44" s="87">
        <v>2524.3290000000002</v>
      </c>
      <c r="L44" s="87">
        <v>2281.4470000000001</v>
      </c>
      <c r="M44" s="87">
        <v>5209.9106000000002</v>
      </c>
      <c r="N44" s="107">
        <v>41070</v>
      </c>
      <c r="O44" s="87">
        <v>1421.06</v>
      </c>
      <c r="P44" s="87">
        <v>6931.63</v>
      </c>
      <c r="Q44" s="87">
        <v>1838.08</v>
      </c>
      <c r="R44" s="87">
        <v>2856.7423630409803</v>
      </c>
      <c r="T44" s="74">
        <f t="shared" si="1"/>
        <v>41070</v>
      </c>
      <c r="U44" s="75">
        <f t="shared" si="5"/>
        <v>-0.10091485305934045</v>
      </c>
      <c r="V44" s="75">
        <f t="shared" si="6"/>
        <v>-9.979292586130295E-2</v>
      </c>
      <c r="W44" s="75">
        <f t="shared" si="7"/>
        <v>-6.3965222746861783E-2</v>
      </c>
      <c r="X44" s="75">
        <f t="shared" si="8"/>
        <v>-0.13962753075656309</v>
      </c>
      <c r="Y44" s="75">
        <f t="shared" si="9"/>
        <v>1.4370528416915107E-2</v>
      </c>
      <c r="Z44" s="75">
        <f t="shared" si="10"/>
        <v>-0.12653313374676267</v>
      </c>
      <c r="AA44" s="75">
        <f t="shared" si="10"/>
        <v>4.0163157168380481E-2</v>
      </c>
      <c r="AC44" s="74">
        <f t="shared" si="12"/>
        <v>41441</v>
      </c>
      <c r="AD44" s="75">
        <f t="shared" si="18"/>
        <v>6.2000890284517496E-2</v>
      </c>
      <c r="AE44" s="75">
        <f t="shared" si="20"/>
        <v>3.3429026472871604E-2</v>
      </c>
      <c r="AF44" s="75">
        <f t="shared" si="21"/>
        <v>0.67303239247134972</v>
      </c>
      <c r="AG44" s="75">
        <f t="shared" si="22"/>
        <v>0.29122902125544936</v>
      </c>
      <c r="AH44" s="75">
        <f t="shared" si="23"/>
        <v>0.89570655718835135</v>
      </c>
      <c r="AI44" s="75">
        <f t="shared" si="24"/>
        <v>0.48392995523245097</v>
      </c>
      <c r="AJ44" s="75">
        <f t="shared" si="14"/>
        <v>-0.11918174069423093</v>
      </c>
      <c r="AL44" s="74">
        <f t="shared" si="15"/>
        <v>41805</v>
      </c>
      <c r="AM44" s="75">
        <f t="shared" si="19"/>
        <v>-7.6996092089938739E-2</v>
      </c>
      <c r="AN44" s="75">
        <f t="shared" si="25"/>
        <v>-3.2373003089262387E-2</v>
      </c>
      <c r="AO44" s="75">
        <f t="shared" si="26"/>
        <v>-4.387431730305813E-2</v>
      </c>
      <c r="AP44" s="75">
        <f t="shared" si="27"/>
        <v>-4.715852560761824E-2</v>
      </c>
      <c r="AQ44" s="75">
        <f t="shared" si="28"/>
        <v>-3.7278853067372886E-3</v>
      </c>
      <c r="AR44" s="75">
        <f t="shared" si="29"/>
        <v>4.0122731030925562E-2</v>
      </c>
      <c r="AS44" s="75">
        <f t="shared" si="17"/>
        <v>0.13923656301789555</v>
      </c>
      <c r="AU44" s="74">
        <f>IF(ISERROR(INDEX(($AL$4:$AS$53,$AC$4:$AJ$105,$T$4:$AA$156),,1,$B$16)),"",INDEX(($AL$4:$AS$53,$AC$4:$AJ$105,$T$4:$AA$156),,1,$B$16))</f>
        <v>41805</v>
      </c>
      <c r="AV44" s="75">
        <f>IF(ISERROR(INDEX(($AL$4:$AS$53,$AC$4:$AJ$105,$T$4:$AA$156),,2,$B$16)),"",INDEX(($AL$4:$AS$53,$AC$4:$AJ$105,$T$4:$AA$156),,2,$B$16))</f>
        <v>-7.6996092089938739E-2</v>
      </c>
      <c r="AW44" s="75">
        <f>IF(ISERROR(INDEX(($AL$4:$AS$53,$AC$4:$AJ$105,$T$4:$AA$156),,3,$B$16)),"",INDEX(($AL$4:$AS$53,$AC$4:$AJ$105,$T$4:$AA$156),,3,$B$16))</f>
        <v>-3.2373003089262387E-2</v>
      </c>
      <c r="AX44" s="75">
        <f>IF(ISERROR(INDEX(($AL$4:$AS$53,$AC$4:$AJ$105,$T$4:$AA$156),,3,$B$16)),"",INDEX(($AL$4:$AS$53,$AC$4:$AJ$105,$T$4:$AA$156),,4,$B$16))</f>
        <v>-4.387431730305813E-2</v>
      </c>
      <c r="AY44" s="75">
        <f>IF(ISERROR(INDEX(($AL$4:$AS$53,$AC$4:$AJ$105,$T$4:$AA$156),,3,$B$16)),"",INDEX(($AL$4:$AS$53,$AC$4:$AJ$105,$T$4:$AA$156),,5,$B$16))</f>
        <v>-4.715852560761824E-2</v>
      </c>
      <c r="AZ44" s="75">
        <f>IF(ISERROR(INDEX(($AL$4:$AS$53,$AC$4:$AJ$105,$T$4:$AA$156),,6,$B$16)),"",INDEX(($AL$4:$AS$53,$AC$4:$AJ$105,$T$4:$AA$156),,6,$B$16))</f>
        <v>-3.7278853067372886E-3</v>
      </c>
      <c r="BA44" s="75">
        <f>IF(ISERROR(INDEX(($AL$4:$AS$53,$AC$4:$AJ$105,$T$4:$AA$156),,7,$B$16)),"",INDEX(($AL$4:$AS$53,$AC$4:$AJ$105,$T$4:$AA$156),,7,$B$16))</f>
        <v>4.0122731030925562E-2</v>
      </c>
      <c r="BB44" s="75">
        <f>IF(ISERROR(INDEX(($AL$4:$AS$53,$AC$4:$AJ$105,$T$4:$AA$156),,8,$B$16)),"",INDEX(($AL$4:$AS$53,$AC$4:$AJ$105,$T$4:$AA$156),,8,$B$16))</f>
        <v>0.13923656301789555</v>
      </c>
    </row>
    <row r="45" spans="10:54">
      <c r="J45" s="99">
        <v>41077</v>
      </c>
      <c r="K45" s="87">
        <v>2568.0540000000001</v>
      </c>
      <c r="L45" s="87">
        <v>2306.85</v>
      </c>
      <c r="M45" s="87">
        <v>5469.5038999999997</v>
      </c>
      <c r="N45" s="107">
        <v>41077</v>
      </c>
      <c r="O45" s="87">
        <v>1489.91</v>
      </c>
      <c r="P45" s="87">
        <v>7345.61</v>
      </c>
      <c r="Q45" s="87">
        <v>1940.89</v>
      </c>
      <c r="R45" s="87">
        <v>2747.1099241433085</v>
      </c>
      <c r="T45" s="74">
        <f t="shared" si="1"/>
        <v>41077</v>
      </c>
      <c r="U45" s="75">
        <f t="shared" si="5"/>
        <v>-8.5341408373651562E-2</v>
      </c>
      <c r="V45" s="75">
        <f t="shared" si="6"/>
        <v>-8.9769480081346109E-2</v>
      </c>
      <c r="W45" s="75">
        <f t="shared" si="7"/>
        <v>-1.7325582377235027E-2</v>
      </c>
      <c r="X45" s="75">
        <f t="shared" si="8"/>
        <v>-9.7942700765281443E-2</v>
      </c>
      <c r="Y45" s="75">
        <f t="shared" si="9"/>
        <v>7.4952110433559538E-2</v>
      </c>
      <c r="Z45" s="75">
        <f t="shared" si="10"/>
        <v>-7.7677192482239033E-2</v>
      </c>
      <c r="AA45" s="75">
        <f t="shared" si="10"/>
        <v>2.4509341604339596E-4</v>
      </c>
      <c r="AC45" s="74">
        <f t="shared" si="12"/>
        <v>41448</v>
      </c>
      <c r="AD45" s="75">
        <f t="shared" si="18"/>
        <v>1.8331687669207675E-2</v>
      </c>
      <c r="AE45" s="75">
        <f t="shared" si="20"/>
        <v>-9.0860683790098262E-3</v>
      </c>
      <c r="AF45" s="75">
        <f t="shared" si="21"/>
        <v>0.52224114147775413</v>
      </c>
      <c r="AG45" s="75">
        <f t="shared" si="22"/>
        <v>0.20266841348361964</v>
      </c>
      <c r="AH45" s="75">
        <f t="shared" si="23"/>
        <v>0.68686183478494423</v>
      </c>
      <c r="AI45" s="75">
        <f t="shared" si="24"/>
        <v>0.38900937163755556</v>
      </c>
      <c r="AJ45" s="75">
        <f t="shared" si="14"/>
        <v>-0.10965652929469083</v>
      </c>
      <c r="AL45" s="74">
        <f t="shared" si="15"/>
        <v>41812</v>
      </c>
      <c r="AM45" s="75">
        <f t="shared" si="19"/>
        <v>-9.3754638893672193E-2</v>
      </c>
      <c r="AN45" s="75">
        <f t="shared" si="25"/>
        <v>-5.2952976948990038E-2</v>
      </c>
      <c r="AO45" s="75">
        <f t="shared" si="26"/>
        <v>-5.6579873684286741E-2</v>
      </c>
      <c r="AP45" s="75">
        <f t="shared" si="27"/>
        <v>-5.84107168238025E-2</v>
      </c>
      <c r="AQ45" s="75">
        <f t="shared" si="28"/>
        <v>-4.2864239756970735E-2</v>
      </c>
      <c r="AR45" s="75">
        <f t="shared" si="29"/>
        <v>2.5744692148399917E-2</v>
      </c>
      <c r="AS45" s="75">
        <f t="shared" si="17"/>
        <v>0.19649076621606976</v>
      </c>
      <c r="AU45" s="74">
        <f>IF(ISERROR(INDEX(($AL$4:$AS$53,$AC$4:$AJ$105,$T$4:$AA$156),,1,$B$16)),"",INDEX(($AL$4:$AS$53,$AC$4:$AJ$105,$T$4:$AA$156),,1,$B$16))</f>
        <v>41812</v>
      </c>
      <c r="AV45" s="75">
        <f>IF(ISERROR(INDEX(($AL$4:$AS$53,$AC$4:$AJ$105,$T$4:$AA$156),,2,$B$16)),"",INDEX(($AL$4:$AS$53,$AC$4:$AJ$105,$T$4:$AA$156),,2,$B$16))</f>
        <v>-9.3754638893672193E-2</v>
      </c>
      <c r="AW45" s="75">
        <f>IF(ISERROR(INDEX(($AL$4:$AS$53,$AC$4:$AJ$105,$T$4:$AA$156),,3,$B$16)),"",INDEX(($AL$4:$AS$53,$AC$4:$AJ$105,$T$4:$AA$156),,3,$B$16))</f>
        <v>-5.2952976948990038E-2</v>
      </c>
      <c r="AX45" s="75">
        <f>IF(ISERROR(INDEX(($AL$4:$AS$53,$AC$4:$AJ$105,$T$4:$AA$156),,3,$B$16)),"",INDEX(($AL$4:$AS$53,$AC$4:$AJ$105,$T$4:$AA$156),,4,$B$16))</f>
        <v>-5.6579873684286741E-2</v>
      </c>
      <c r="AY45" s="75">
        <f>IF(ISERROR(INDEX(($AL$4:$AS$53,$AC$4:$AJ$105,$T$4:$AA$156),,3,$B$16)),"",INDEX(($AL$4:$AS$53,$AC$4:$AJ$105,$T$4:$AA$156),,5,$B$16))</f>
        <v>-5.84107168238025E-2</v>
      </c>
      <c r="AZ45" s="75">
        <f>IF(ISERROR(INDEX(($AL$4:$AS$53,$AC$4:$AJ$105,$T$4:$AA$156),,6,$B$16)),"",INDEX(($AL$4:$AS$53,$AC$4:$AJ$105,$T$4:$AA$156),,6,$B$16))</f>
        <v>-4.2864239756970735E-2</v>
      </c>
      <c r="BA45" s="75">
        <f>IF(ISERROR(INDEX(($AL$4:$AS$53,$AC$4:$AJ$105,$T$4:$AA$156),,7,$B$16)),"",INDEX(($AL$4:$AS$53,$AC$4:$AJ$105,$T$4:$AA$156),,7,$B$16))</f>
        <v>2.5744692148399917E-2</v>
      </c>
      <c r="BB45" s="75">
        <f>IF(ISERROR(INDEX(($AL$4:$AS$53,$AC$4:$AJ$105,$T$4:$AA$156),,8,$B$16)),"",INDEX(($AL$4:$AS$53,$AC$4:$AJ$105,$T$4:$AA$156),,8,$B$16))</f>
        <v>0.19649076621606976</v>
      </c>
    </row>
    <row r="46" spans="10:54">
      <c r="J46" s="99">
        <v>41084</v>
      </c>
      <c r="K46" s="87">
        <v>2512.1849999999999</v>
      </c>
      <c r="L46" s="87">
        <v>2260.877</v>
      </c>
      <c r="M46" s="87">
        <v>5239.6845999999996</v>
      </c>
      <c r="N46" s="107">
        <v>41084</v>
      </c>
      <c r="O46" s="87">
        <v>1450.28</v>
      </c>
      <c r="P46" s="87">
        <v>7057.85</v>
      </c>
      <c r="Q46" s="87">
        <v>1902.78</v>
      </c>
      <c r="R46" s="87">
        <v>2831.0605556306414</v>
      </c>
      <c r="T46" s="74">
        <f t="shared" si="1"/>
        <v>41084</v>
      </c>
      <c r="U46" s="75">
        <f t="shared" si="5"/>
        <v>-0.1052401569418564</v>
      </c>
      <c r="V46" s="75">
        <f t="shared" si="6"/>
        <v>-0.10790937981137638</v>
      </c>
      <c r="W46" s="75">
        <f t="shared" si="7"/>
        <v>-5.8615898814521339E-2</v>
      </c>
      <c r="X46" s="75">
        <f t="shared" si="8"/>
        <v>-0.1219364525816139</v>
      </c>
      <c r="Y46" s="75">
        <f t="shared" si="9"/>
        <v>3.2841486632628092E-2</v>
      </c>
      <c r="Z46" s="75">
        <f t="shared" si="10"/>
        <v>-9.578729774039485E-2</v>
      </c>
      <c r="AA46" s="75">
        <f t="shared" si="10"/>
        <v>3.0812201960332741E-2</v>
      </c>
      <c r="AC46" s="74">
        <f t="shared" si="12"/>
        <v>41455</v>
      </c>
      <c r="AD46" s="75">
        <f t="shared" si="18"/>
        <v>-3.2973923803773508E-2</v>
      </c>
      <c r="AE46" s="75">
        <f t="shared" si="20"/>
        <v>-5.396385648132207E-2</v>
      </c>
      <c r="AF46" s="75">
        <f t="shared" si="21"/>
        <v>0.52146120631086212</v>
      </c>
      <c r="AG46" s="75">
        <f t="shared" si="22"/>
        <v>0.15265824881600443</v>
      </c>
      <c r="AH46" s="75">
        <f t="shared" si="23"/>
        <v>0.64822315159421406</v>
      </c>
      <c r="AI46" s="75">
        <f t="shared" si="24"/>
        <v>0.36806953186412517</v>
      </c>
      <c r="AJ46" s="75">
        <f t="shared" si="14"/>
        <v>-8.9883267778572473E-2</v>
      </c>
      <c r="AL46" s="74">
        <f t="shared" si="15"/>
        <v>41819</v>
      </c>
      <c r="AM46" s="75">
        <f t="shared" si="19"/>
        <v>-8.8016619008882246E-2</v>
      </c>
      <c r="AN46" s="75">
        <f t="shared" si="25"/>
        <v>-4.8356700232196959E-2</v>
      </c>
      <c r="AO46" s="75">
        <f t="shared" si="26"/>
        <v>-2.70283565123558E-2</v>
      </c>
      <c r="AP46" s="75">
        <f t="shared" si="27"/>
        <v>-2.9847917752404363E-2</v>
      </c>
      <c r="AQ46" s="75">
        <f t="shared" si="28"/>
        <v>-2.1419639916875455E-2</v>
      </c>
      <c r="AR46" s="75">
        <f t="shared" si="29"/>
        <v>2.9635978852032618E-2</v>
      </c>
      <c r="AS46" s="75">
        <f t="shared" si="17"/>
        <v>0.25979932158730357</v>
      </c>
      <c r="AU46" s="74">
        <f>IF(ISERROR(INDEX(($AL$4:$AS$53,$AC$4:$AJ$105,$T$4:$AA$156),,1,$B$16)),"",INDEX(($AL$4:$AS$53,$AC$4:$AJ$105,$T$4:$AA$156),,1,$B$16))</f>
        <v>41819</v>
      </c>
      <c r="AV46" s="75">
        <f>IF(ISERROR(INDEX(($AL$4:$AS$53,$AC$4:$AJ$105,$T$4:$AA$156),,2,$B$16)),"",INDEX(($AL$4:$AS$53,$AC$4:$AJ$105,$T$4:$AA$156),,2,$B$16))</f>
        <v>-8.8016619008882246E-2</v>
      </c>
      <c r="AW46" s="75">
        <f>IF(ISERROR(INDEX(($AL$4:$AS$53,$AC$4:$AJ$105,$T$4:$AA$156),,3,$B$16)),"",INDEX(($AL$4:$AS$53,$AC$4:$AJ$105,$T$4:$AA$156),,3,$B$16))</f>
        <v>-4.8356700232196959E-2</v>
      </c>
      <c r="AX46" s="75">
        <f>IF(ISERROR(INDEX(($AL$4:$AS$53,$AC$4:$AJ$105,$T$4:$AA$156),,3,$B$16)),"",INDEX(($AL$4:$AS$53,$AC$4:$AJ$105,$T$4:$AA$156),,4,$B$16))</f>
        <v>-2.70283565123558E-2</v>
      </c>
      <c r="AY46" s="75">
        <f>IF(ISERROR(INDEX(($AL$4:$AS$53,$AC$4:$AJ$105,$T$4:$AA$156),,3,$B$16)),"",INDEX(($AL$4:$AS$53,$AC$4:$AJ$105,$T$4:$AA$156),,5,$B$16))</f>
        <v>-2.9847917752404363E-2</v>
      </c>
      <c r="AZ46" s="75">
        <f>IF(ISERROR(INDEX(($AL$4:$AS$53,$AC$4:$AJ$105,$T$4:$AA$156),,6,$B$16)),"",INDEX(($AL$4:$AS$53,$AC$4:$AJ$105,$T$4:$AA$156),,6,$B$16))</f>
        <v>-2.1419639916875455E-2</v>
      </c>
      <c r="BA46" s="75">
        <f>IF(ISERROR(INDEX(($AL$4:$AS$53,$AC$4:$AJ$105,$T$4:$AA$156),,7,$B$16)),"",INDEX(($AL$4:$AS$53,$AC$4:$AJ$105,$T$4:$AA$156),,7,$B$16))</f>
        <v>2.9635978852032618E-2</v>
      </c>
      <c r="BB46" s="75">
        <f>IF(ISERROR(INDEX(($AL$4:$AS$53,$AC$4:$AJ$105,$T$4:$AA$156),,8,$B$16)),"",INDEX(($AL$4:$AS$53,$AC$4:$AJ$105,$T$4:$AA$156),,8,$B$16))</f>
        <v>0.25979932158730357</v>
      </c>
    </row>
    <row r="47" spans="10:54">
      <c r="J47" s="99">
        <v>41091</v>
      </c>
      <c r="K47" s="87">
        <v>2461.6120000000001</v>
      </c>
      <c r="L47" s="87">
        <v>2225.431</v>
      </c>
      <c r="M47" s="87">
        <v>5166.7109</v>
      </c>
      <c r="N47" s="107">
        <v>41091</v>
      </c>
      <c r="O47" s="87">
        <v>1399.67</v>
      </c>
      <c r="P47" s="87">
        <v>6712.54</v>
      </c>
      <c r="Q47" s="87">
        <v>1846.95</v>
      </c>
      <c r="R47" s="87">
        <v>3049.9239442953967</v>
      </c>
      <c r="T47" s="74">
        <f t="shared" si="1"/>
        <v>41091</v>
      </c>
      <c r="U47" s="75">
        <f t="shared" si="5"/>
        <v>-0.12325263991702717</v>
      </c>
      <c r="V47" s="75">
        <f t="shared" si="6"/>
        <v>-0.12189556487283959</v>
      </c>
      <c r="W47" s="75">
        <f t="shared" si="7"/>
        <v>-7.1726665249714494E-2</v>
      </c>
      <c r="X47" s="75">
        <f t="shared" si="8"/>
        <v>-0.15257798120701349</v>
      </c>
      <c r="Y47" s="75">
        <f t="shared" si="9"/>
        <v>-1.769096924970337E-2</v>
      </c>
      <c r="Z47" s="75">
        <f t="shared" si="10"/>
        <v>-0.12231805545655428</v>
      </c>
      <c r="AA47" s="75">
        <f t="shared" si="10"/>
        <v>0.11050214400318703</v>
      </c>
      <c r="AC47" s="74">
        <f t="shared" si="12"/>
        <v>41462</v>
      </c>
      <c r="AD47" s="75">
        <f t="shared" si="18"/>
        <v>-2.1456472074024568E-2</v>
      </c>
      <c r="AE47" s="75">
        <f t="shared" si="20"/>
        <v>-4.0583546515851832E-2</v>
      </c>
      <c r="AF47" s="75">
        <f t="shared" si="21"/>
        <v>0.56903404172704763</v>
      </c>
      <c r="AG47" s="75">
        <f t="shared" si="22"/>
        <v>0.17905626708228861</v>
      </c>
      <c r="AH47" s="75">
        <f t="shared" si="23"/>
        <v>0.65697425469055748</v>
      </c>
      <c r="AI47" s="75">
        <f t="shared" si="24"/>
        <v>0.37726276822897775</v>
      </c>
      <c r="AJ47" s="75">
        <f t="shared" si="14"/>
        <v>-6.7940670545034276E-2</v>
      </c>
      <c r="AL47" s="74">
        <f t="shared" si="15"/>
        <v>41826</v>
      </c>
      <c r="AM47" s="75">
        <f t="shared" si="19"/>
        <v>-7.5955707525123151E-2</v>
      </c>
      <c r="AN47" s="75">
        <f t="shared" si="25"/>
        <v>-3.7672085843271419E-2</v>
      </c>
      <c r="AO47" s="75">
        <f t="shared" si="26"/>
        <v>-2.4113521959652107E-2</v>
      </c>
      <c r="AP47" s="75">
        <f t="shared" si="27"/>
        <v>-2.7704079215426169E-2</v>
      </c>
      <c r="AQ47" s="75">
        <f t="shared" si="28"/>
        <v>3.2045320779297004E-3</v>
      </c>
      <c r="AR47" s="75">
        <f t="shared" si="29"/>
        <v>4.3699225535336561E-2</v>
      </c>
      <c r="AS47" s="75">
        <f t="shared" si="17"/>
        <v>0.29113730229110701</v>
      </c>
      <c r="AU47" s="74">
        <f>IF(ISERROR(INDEX(($AL$4:$AS$53,$AC$4:$AJ$105,$T$4:$AA$156),,1,$B$16)),"",INDEX(($AL$4:$AS$53,$AC$4:$AJ$105,$T$4:$AA$156),,1,$B$16))</f>
        <v>41826</v>
      </c>
      <c r="AV47" s="75">
        <f>IF(ISERROR(INDEX(($AL$4:$AS$53,$AC$4:$AJ$105,$T$4:$AA$156),,2,$B$16)),"",INDEX(($AL$4:$AS$53,$AC$4:$AJ$105,$T$4:$AA$156),,2,$B$16))</f>
        <v>-7.5955707525123151E-2</v>
      </c>
      <c r="AW47" s="75">
        <f>IF(ISERROR(INDEX(($AL$4:$AS$53,$AC$4:$AJ$105,$T$4:$AA$156),,3,$B$16)),"",INDEX(($AL$4:$AS$53,$AC$4:$AJ$105,$T$4:$AA$156),,3,$B$16))</f>
        <v>-3.7672085843271419E-2</v>
      </c>
      <c r="AX47" s="75">
        <f>IF(ISERROR(INDEX(($AL$4:$AS$53,$AC$4:$AJ$105,$T$4:$AA$156),,3,$B$16)),"",INDEX(($AL$4:$AS$53,$AC$4:$AJ$105,$T$4:$AA$156),,4,$B$16))</f>
        <v>-2.4113521959652107E-2</v>
      </c>
      <c r="AY47" s="75">
        <f>IF(ISERROR(INDEX(($AL$4:$AS$53,$AC$4:$AJ$105,$T$4:$AA$156),,3,$B$16)),"",INDEX(($AL$4:$AS$53,$AC$4:$AJ$105,$T$4:$AA$156),,5,$B$16))</f>
        <v>-2.7704079215426169E-2</v>
      </c>
      <c r="AZ47" s="75">
        <f>IF(ISERROR(INDEX(($AL$4:$AS$53,$AC$4:$AJ$105,$T$4:$AA$156),,6,$B$16)),"",INDEX(($AL$4:$AS$53,$AC$4:$AJ$105,$T$4:$AA$156),,6,$B$16))</f>
        <v>3.2045320779297004E-3</v>
      </c>
      <c r="BA47" s="75">
        <f>IF(ISERROR(INDEX(($AL$4:$AS$53,$AC$4:$AJ$105,$T$4:$AA$156),,7,$B$16)),"",INDEX(($AL$4:$AS$53,$AC$4:$AJ$105,$T$4:$AA$156),,7,$B$16))</f>
        <v>4.3699225535336561E-2</v>
      </c>
      <c r="BB47" s="75">
        <f>IF(ISERROR(INDEX(($AL$4:$AS$53,$AC$4:$AJ$105,$T$4:$AA$156),,8,$B$16)),"",INDEX(($AL$4:$AS$53,$AC$4:$AJ$105,$T$4:$AA$156),,8,$B$16))</f>
        <v>0.29113730229110701</v>
      </c>
    </row>
    <row r="48" spans="10:54">
      <c r="J48" s="99">
        <v>41098</v>
      </c>
      <c r="K48" s="87">
        <v>2472.614</v>
      </c>
      <c r="L48" s="87">
        <v>2223.5790000000002</v>
      </c>
      <c r="M48" s="87">
        <v>5313.9921999999997</v>
      </c>
      <c r="N48" s="107">
        <v>41098</v>
      </c>
      <c r="O48" s="87">
        <v>1404.58</v>
      </c>
      <c r="P48" s="87">
        <v>6876.7</v>
      </c>
      <c r="Q48" s="87">
        <v>1895.56</v>
      </c>
      <c r="R48" s="87">
        <v>3134.5505811089151</v>
      </c>
      <c r="T48" s="74">
        <f t="shared" si="1"/>
        <v>41098</v>
      </c>
      <c r="U48" s="75">
        <f t="shared" si="5"/>
        <v>-0.11933407986140798</v>
      </c>
      <c r="V48" s="75">
        <f t="shared" si="6"/>
        <v>-0.1226263219324184</v>
      </c>
      <c r="W48" s="75">
        <f t="shared" si="7"/>
        <v>-4.526547821148541E-2</v>
      </c>
      <c r="X48" s="75">
        <f t="shared" si="8"/>
        <v>-0.14960525041170214</v>
      </c>
      <c r="Y48" s="75">
        <f t="shared" si="9"/>
        <v>6.3321055458238629E-3</v>
      </c>
      <c r="Z48" s="75">
        <f t="shared" si="10"/>
        <v>-9.921828593152282E-2</v>
      </c>
      <c r="AA48" s="75">
        <f t="shared" si="10"/>
        <v>0.14131539159153061</v>
      </c>
      <c r="AC48" s="74">
        <f t="shared" si="12"/>
        <v>41469</v>
      </c>
      <c r="AD48" s="75">
        <f t="shared" si="18"/>
        <v>-1.3358662059692605E-4</v>
      </c>
      <c r="AE48" s="75">
        <f t="shared" si="20"/>
        <v>-2.5150757323727513E-2</v>
      </c>
      <c r="AF48" s="75">
        <f t="shared" si="21"/>
        <v>0.61353993803578311</v>
      </c>
      <c r="AG48" s="75">
        <f t="shared" si="22"/>
        <v>0.21198226077266535</v>
      </c>
      <c r="AH48" s="75">
        <f t="shared" si="23"/>
        <v>0.74604458427656084</v>
      </c>
      <c r="AI48" s="75">
        <f t="shared" si="24"/>
        <v>0.40463062590942789</v>
      </c>
      <c r="AJ48" s="75">
        <f t="shared" si="14"/>
        <v>-4.4724495663032604E-2</v>
      </c>
      <c r="AL48" s="74">
        <f t="shared" si="15"/>
        <v>41833</v>
      </c>
      <c r="AM48" s="75">
        <f t="shared" si="19"/>
        <v>-8.8970481579721983E-2</v>
      </c>
      <c r="AN48" s="75">
        <f t="shared" si="25"/>
        <v>-4.3473039397792346E-2</v>
      </c>
      <c r="AO48" s="75">
        <f t="shared" si="26"/>
        <v>-4.7706213419259846E-2</v>
      </c>
      <c r="AP48" s="75">
        <f t="shared" si="27"/>
        <v>-3.6729521011986566E-2</v>
      </c>
      <c r="AQ48" s="75">
        <f t="shared" si="28"/>
        <v>3.1932598545398871E-3</v>
      </c>
      <c r="AR48" s="75">
        <f t="shared" si="29"/>
        <v>2.3032928022574062E-2</v>
      </c>
      <c r="AS48" s="75">
        <f t="shared" si="17"/>
        <v>0.41559192407757473</v>
      </c>
      <c r="AU48" s="74">
        <f>IF(ISERROR(INDEX(($AL$4:$AS$53,$AC$4:$AJ$105,$T$4:$AA$156),,1,$B$16)),"",INDEX(($AL$4:$AS$53,$AC$4:$AJ$105,$T$4:$AA$156),,1,$B$16))</f>
        <v>41833</v>
      </c>
      <c r="AV48" s="75">
        <f>IF(ISERROR(INDEX(($AL$4:$AS$53,$AC$4:$AJ$105,$T$4:$AA$156),,2,$B$16)),"",INDEX(($AL$4:$AS$53,$AC$4:$AJ$105,$T$4:$AA$156),,2,$B$16))</f>
        <v>-8.8970481579721983E-2</v>
      </c>
      <c r="AW48" s="75">
        <f>IF(ISERROR(INDEX(($AL$4:$AS$53,$AC$4:$AJ$105,$T$4:$AA$156),,3,$B$16)),"",INDEX(($AL$4:$AS$53,$AC$4:$AJ$105,$T$4:$AA$156),,3,$B$16))</f>
        <v>-4.3473039397792346E-2</v>
      </c>
      <c r="AX48" s="75">
        <f>IF(ISERROR(INDEX(($AL$4:$AS$53,$AC$4:$AJ$105,$T$4:$AA$156),,3,$B$16)),"",INDEX(($AL$4:$AS$53,$AC$4:$AJ$105,$T$4:$AA$156),,4,$B$16))</f>
        <v>-4.7706213419259846E-2</v>
      </c>
      <c r="AY48" s="75">
        <f>IF(ISERROR(INDEX(($AL$4:$AS$53,$AC$4:$AJ$105,$T$4:$AA$156),,3,$B$16)),"",INDEX(($AL$4:$AS$53,$AC$4:$AJ$105,$T$4:$AA$156),,5,$B$16))</f>
        <v>-3.6729521011986566E-2</v>
      </c>
      <c r="AZ48" s="75">
        <f>IF(ISERROR(INDEX(($AL$4:$AS$53,$AC$4:$AJ$105,$T$4:$AA$156),,6,$B$16)),"",INDEX(($AL$4:$AS$53,$AC$4:$AJ$105,$T$4:$AA$156),,6,$B$16))</f>
        <v>3.1932598545398871E-3</v>
      </c>
      <c r="BA48" s="75">
        <f>IF(ISERROR(INDEX(($AL$4:$AS$53,$AC$4:$AJ$105,$T$4:$AA$156),,7,$B$16)),"",INDEX(($AL$4:$AS$53,$AC$4:$AJ$105,$T$4:$AA$156),,7,$B$16))</f>
        <v>2.3032928022574062E-2</v>
      </c>
      <c r="BB48" s="75">
        <f>IF(ISERROR(INDEX(($AL$4:$AS$53,$AC$4:$AJ$105,$T$4:$AA$156),,8,$B$16)),"",INDEX(($AL$4:$AS$53,$AC$4:$AJ$105,$T$4:$AA$156),,8,$B$16))</f>
        <v>0.41559192407757473</v>
      </c>
    </row>
    <row r="49" spans="10:54">
      <c r="J49" s="99">
        <v>41105</v>
      </c>
      <c r="K49" s="87">
        <v>2450.6329999999998</v>
      </c>
      <c r="L49" s="87">
        <v>2185.895</v>
      </c>
      <c r="M49" s="87">
        <v>5164.8456999999999</v>
      </c>
      <c r="N49" s="107">
        <v>41105</v>
      </c>
      <c r="O49" s="87">
        <v>1354.13</v>
      </c>
      <c r="P49" s="87">
        <v>6655.11</v>
      </c>
      <c r="Q49" s="87">
        <v>1843.88</v>
      </c>
      <c r="R49" s="87">
        <v>3198.1642781394708</v>
      </c>
      <c r="T49" s="74">
        <f t="shared" si="1"/>
        <v>41105</v>
      </c>
      <c r="U49" s="75">
        <f t="shared" si="5"/>
        <v>-0.12716300810923253</v>
      </c>
      <c r="V49" s="75">
        <f t="shared" si="6"/>
        <v>-0.13749557087041375</v>
      </c>
      <c r="W49" s="75">
        <f t="shared" si="7"/>
        <v>-7.2061775043447351E-2</v>
      </c>
      <c r="X49" s="75">
        <f t="shared" si="8"/>
        <v>-0.18014990797248853</v>
      </c>
      <c r="Y49" s="75">
        <f t="shared" si="9"/>
        <v>-2.609524060391355E-2</v>
      </c>
      <c r="Z49" s="75">
        <f t="shared" si="10"/>
        <v>-0.12377693824696456</v>
      </c>
      <c r="AA49" s="75">
        <f t="shared" si="10"/>
        <v>0.16447765669408598</v>
      </c>
      <c r="AC49" s="74">
        <f t="shared" si="12"/>
        <v>41476</v>
      </c>
      <c r="AD49" s="75">
        <f t="shared" si="18"/>
        <v>-3.7438968711289045E-2</v>
      </c>
      <c r="AE49" s="75">
        <f t="shared" si="20"/>
        <v>-4.7538745683770922E-2</v>
      </c>
      <c r="AF49" s="75">
        <f t="shared" si="21"/>
        <v>0.61519444948798707</v>
      </c>
      <c r="AG49" s="75">
        <f t="shared" si="22"/>
        <v>0.22556526846016567</v>
      </c>
      <c r="AH49" s="75">
        <f t="shared" si="23"/>
        <v>0.75264090856770149</v>
      </c>
      <c r="AI49" s="75">
        <f t="shared" si="24"/>
        <v>0.36166938914317259</v>
      </c>
      <c r="AJ49" s="75">
        <f t="shared" si="14"/>
        <v>1.1842844705078903E-3</v>
      </c>
      <c r="AL49" s="74">
        <f t="shared" si="15"/>
        <v>41840</v>
      </c>
      <c r="AM49" s="75">
        <f t="shared" si="19"/>
        <v>-8.2127185634634725E-2</v>
      </c>
      <c r="AN49" s="75">
        <f t="shared" si="25"/>
        <v>-3.7816011547701311E-2</v>
      </c>
      <c r="AO49" s="75">
        <f t="shared" si="26"/>
        <v>-3.7775002746715858E-2</v>
      </c>
      <c r="AP49" s="75">
        <f t="shared" si="27"/>
        <v>-4.4872554128961961E-2</v>
      </c>
      <c r="AQ49" s="75">
        <f t="shared" si="28"/>
        <v>1.4560491984241475E-2</v>
      </c>
      <c r="AR49" s="75">
        <f t="shared" si="29"/>
        <v>3.3917911296868164E-2</v>
      </c>
      <c r="AS49" s="75">
        <f t="shared" si="17"/>
        <v>0.37817040655315504</v>
      </c>
      <c r="AU49" s="74">
        <f>IF(ISERROR(INDEX(($AL$4:$AS$53,$AC$4:$AJ$105,$T$4:$AA$156),,1,$B$16)),"",INDEX(($AL$4:$AS$53,$AC$4:$AJ$105,$T$4:$AA$156),,1,$B$16))</f>
        <v>41840</v>
      </c>
      <c r="AV49" s="75">
        <f>IF(ISERROR(INDEX(($AL$4:$AS$53,$AC$4:$AJ$105,$T$4:$AA$156),,2,$B$16)),"",INDEX(($AL$4:$AS$53,$AC$4:$AJ$105,$T$4:$AA$156),,2,$B$16))</f>
        <v>-8.2127185634634725E-2</v>
      </c>
      <c r="AW49" s="75">
        <f>IF(ISERROR(INDEX(($AL$4:$AS$53,$AC$4:$AJ$105,$T$4:$AA$156),,3,$B$16)),"",INDEX(($AL$4:$AS$53,$AC$4:$AJ$105,$T$4:$AA$156),,3,$B$16))</f>
        <v>-3.7816011547701311E-2</v>
      </c>
      <c r="AX49" s="75">
        <f>IF(ISERROR(INDEX(($AL$4:$AS$53,$AC$4:$AJ$105,$T$4:$AA$156),,3,$B$16)),"",INDEX(($AL$4:$AS$53,$AC$4:$AJ$105,$T$4:$AA$156),,4,$B$16))</f>
        <v>-3.7775002746715858E-2</v>
      </c>
      <c r="AY49" s="75">
        <f>IF(ISERROR(INDEX(($AL$4:$AS$53,$AC$4:$AJ$105,$T$4:$AA$156),,3,$B$16)),"",INDEX(($AL$4:$AS$53,$AC$4:$AJ$105,$T$4:$AA$156),,5,$B$16))</f>
        <v>-4.4872554128961961E-2</v>
      </c>
      <c r="AZ49" s="75">
        <f>IF(ISERROR(INDEX(($AL$4:$AS$53,$AC$4:$AJ$105,$T$4:$AA$156),,6,$B$16)),"",INDEX(($AL$4:$AS$53,$AC$4:$AJ$105,$T$4:$AA$156),,6,$B$16))</f>
        <v>1.4560491984241475E-2</v>
      </c>
      <c r="BA49" s="75">
        <f>IF(ISERROR(INDEX(($AL$4:$AS$53,$AC$4:$AJ$105,$T$4:$AA$156),,7,$B$16)),"",INDEX(($AL$4:$AS$53,$AC$4:$AJ$105,$T$4:$AA$156),,7,$B$16))</f>
        <v>3.3917911296868164E-2</v>
      </c>
      <c r="BB49" s="75">
        <f>IF(ISERROR(INDEX(($AL$4:$AS$53,$AC$4:$AJ$105,$T$4:$AA$156),,8,$B$16)),"",INDEX(($AL$4:$AS$53,$AC$4:$AJ$105,$T$4:$AA$156),,8,$B$16))</f>
        <v>0.37817040655315504</v>
      </c>
    </row>
    <row r="50" spans="10:54">
      <c r="J50" s="99">
        <v>41112</v>
      </c>
      <c r="K50" s="87">
        <v>2398.4549999999999</v>
      </c>
      <c r="L50" s="87">
        <v>2168.6379999999999</v>
      </c>
      <c r="M50" s="87">
        <v>5041.0977000000003</v>
      </c>
      <c r="N50" s="107">
        <v>41112</v>
      </c>
      <c r="O50" s="87">
        <v>1296.7</v>
      </c>
      <c r="P50" s="87">
        <v>6306.26</v>
      </c>
      <c r="Q50" s="87">
        <v>1792.54</v>
      </c>
      <c r="R50" s="87">
        <v>3218.4023500905023</v>
      </c>
      <c r="T50" s="74">
        <f t="shared" si="1"/>
        <v>41112</v>
      </c>
      <c r="U50" s="75">
        <f t="shared" si="5"/>
        <v>-0.1457471406835007</v>
      </c>
      <c r="V50" s="75">
        <f t="shared" si="6"/>
        <v>-0.14430479040451283</v>
      </c>
      <c r="W50" s="75">
        <f t="shared" si="7"/>
        <v>-9.429486895018746E-2</v>
      </c>
      <c r="X50" s="75">
        <f t="shared" si="8"/>
        <v>-0.21492056572701734</v>
      </c>
      <c r="Y50" s="75">
        <f t="shared" si="9"/>
        <v>-7.7145737938341341E-2</v>
      </c>
      <c r="Z50" s="75">
        <f t="shared" si="10"/>
        <v>-0.14817402048138373</v>
      </c>
      <c r="AA50" s="75">
        <f t="shared" si="10"/>
        <v>0.17184650349242903</v>
      </c>
      <c r="AC50" s="74">
        <f t="shared" si="12"/>
        <v>41483</v>
      </c>
      <c r="AD50" s="75">
        <f t="shared" si="18"/>
        <v>-2.2704891775063074E-2</v>
      </c>
      <c r="AE50" s="75">
        <f t="shared" si="20"/>
        <v>-3.8838413386715009E-2</v>
      </c>
      <c r="AF50" s="75">
        <f t="shared" si="21"/>
        <v>0.8305203754237851</v>
      </c>
      <c r="AG50" s="75">
        <f t="shared" si="22"/>
        <v>0.32938040703846738</v>
      </c>
      <c r="AH50" s="75">
        <f t="shared" si="23"/>
        <v>1.1612999270997197</v>
      </c>
      <c r="AI50" s="75">
        <f t="shared" si="24"/>
        <v>0.50538269842951178</v>
      </c>
      <c r="AJ50" s="75">
        <f t="shared" si="14"/>
        <v>1.4117600324302204E-2</v>
      </c>
      <c r="AL50" s="74">
        <f t="shared" si="15"/>
        <v>41847</v>
      </c>
      <c r="AM50" s="75">
        <f t="shared" si="19"/>
        <v>-4.1279473674835088E-2</v>
      </c>
      <c r="AN50" s="75">
        <f t="shared" si="25"/>
        <v>-6.2518896089847065E-3</v>
      </c>
      <c r="AO50" s="75">
        <f t="shared" si="26"/>
        <v>-3.7287451727786913E-2</v>
      </c>
      <c r="AP50" s="75">
        <f t="shared" si="27"/>
        <v>-6.4623110816316776E-2</v>
      </c>
      <c r="AQ50" s="75">
        <f t="shared" si="28"/>
        <v>3.8694322261594527E-2</v>
      </c>
      <c r="AR50" s="75">
        <f t="shared" si="29"/>
        <v>5.3154369543285895E-2</v>
      </c>
      <c r="AS50" s="75">
        <f t="shared" si="17"/>
        <v>0.35724142253246804</v>
      </c>
      <c r="AU50" s="74">
        <f>IF(ISERROR(INDEX(($AL$4:$AS$53,$AC$4:$AJ$105,$T$4:$AA$156),,1,$B$16)),"",INDEX(($AL$4:$AS$53,$AC$4:$AJ$105,$T$4:$AA$156),,1,$B$16))</f>
        <v>41847</v>
      </c>
      <c r="AV50" s="75">
        <f>IF(ISERROR(INDEX(($AL$4:$AS$53,$AC$4:$AJ$105,$T$4:$AA$156),,2,$B$16)),"",INDEX(($AL$4:$AS$53,$AC$4:$AJ$105,$T$4:$AA$156),,2,$B$16))</f>
        <v>-4.1279473674835088E-2</v>
      </c>
      <c r="AW50" s="75">
        <f>IF(ISERROR(INDEX(($AL$4:$AS$53,$AC$4:$AJ$105,$T$4:$AA$156),,3,$B$16)),"",INDEX(($AL$4:$AS$53,$AC$4:$AJ$105,$T$4:$AA$156),,3,$B$16))</f>
        <v>-6.2518896089847065E-3</v>
      </c>
      <c r="AX50" s="75">
        <f>IF(ISERROR(INDEX(($AL$4:$AS$53,$AC$4:$AJ$105,$T$4:$AA$156),,3,$B$16)),"",INDEX(($AL$4:$AS$53,$AC$4:$AJ$105,$T$4:$AA$156),,4,$B$16))</f>
        <v>-3.7287451727786913E-2</v>
      </c>
      <c r="AY50" s="75">
        <f>IF(ISERROR(INDEX(($AL$4:$AS$53,$AC$4:$AJ$105,$T$4:$AA$156),,3,$B$16)),"",INDEX(($AL$4:$AS$53,$AC$4:$AJ$105,$T$4:$AA$156),,5,$B$16))</f>
        <v>-6.4623110816316776E-2</v>
      </c>
      <c r="AZ50" s="75">
        <f>IF(ISERROR(INDEX(($AL$4:$AS$53,$AC$4:$AJ$105,$T$4:$AA$156),,6,$B$16)),"",INDEX(($AL$4:$AS$53,$AC$4:$AJ$105,$T$4:$AA$156),,6,$B$16))</f>
        <v>3.8694322261594527E-2</v>
      </c>
      <c r="BA50" s="75">
        <f>IF(ISERROR(INDEX(($AL$4:$AS$53,$AC$4:$AJ$105,$T$4:$AA$156),,7,$B$16)),"",INDEX(($AL$4:$AS$53,$AC$4:$AJ$105,$T$4:$AA$156),,7,$B$16))</f>
        <v>5.3154369543285895E-2</v>
      </c>
      <c r="BB50" s="75">
        <f>IF(ISERROR(INDEX(($AL$4:$AS$53,$AC$4:$AJ$105,$T$4:$AA$156),,8,$B$16)),"",INDEX(($AL$4:$AS$53,$AC$4:$AJ$105,$T$4:$AA$156),,8,$B$16))</f>
        <v>0.35724142253246804</v>
      </c>
    </row>
    <row r="51" spans="10:54">
      <c r="J51" s="99">
        <v>41119</v>
      </c>
      <c r="K51" s="87">
        <v>2349.1080000000002</v>
      </c>
      <c r="L51" s="87">
        <v>2128.7649999999999</v>
      </c>
      <c r="M51" s="87">
        <v>5045.5806000000002</v>
      </c>
      <c r="N51" s="107">
        <v>41119</v>
      </c>
      <c r="O51" s="87">
        <v>1280.55</v>
      </c>
      <c r="P51" s="87">
        <v>6199.49</v>
      </c>
      <c r="Q51" s="87">
        <v>1772.09</v>
      </c>
      <c r="R51" s="87">
        <v>3223.2620901756472</v>
      </c>
      <c r="T51" s="74">
        <f t="shared" si="1"/>
        <v>41119</v>
      </c>
      <c r="U51" s="75">
        <f t="shared" si="5"/>
        <v>-0.16332296172191541</v>
      </c>
      <c r="V51" s="75">
        <f t="shared" si="6"/>
        <v>-0.16003776893398658</v>
      </c>
      <c r="W51" s="75">
        <f t="shared" si="7"/>
        <v>-9.3489452000624418E-2</v>
      </c>
      <c r="X51" s="75">
        <f t="shared" si="8"/>
        <v>-0.22469848881139209</v>
      </c>
      <c r="Y51" s="75">
        <f t="shared" si="9"/>
        <v>-9.2770394955388524E-2</v>
      </c>
      <c r="Z51" s="75">
        <f t="shared" si="10"/>
        <v>-0.15789198564877516</v>
      </c>
      <c r="AA51" s="75">
        <f t="shared" si="10"/>
        <v>0.17361597443085874</v>
      </c>
      <c r="AC51" s="74">
        <f t="shared" si="12"/>
        <v>41490</v>
      </c>
      <c r="AD51" s="75">
        <f t="shared" si="18"/>
        <v>-1.2485954729076321E-2</v>
      </c>
      <c r="AE51" s="75">
        <f t="shared" si="20"/>
        <v>-2.9963137587806332E-2</v>
      </c>
      <c r="AF51" s="75">
        <f t="shared" si="21"/>
        <v>0.83111647181364301</v>
      </c>
      <c r="AG51" s="75">
        <f t="shared" si="22"/>
        <v>0.35031962232612757</v>
      </c>
      <c r="AH51" s="75">
        <f t="shared" si="23"/>
        <v>1.0746176572152093</v>
      </c>
      <c r="AI51" s="75">
        <f t="shared" si="24"/>
        <v>0.5078580149522498</v>
      </c>
      <c r="AJ51" s="75">
        <f t="shared" si="14"/>
        <v>1.5699177950878829E-2</v>
      </c>
      <c r="AL51" s="74">
        <f t="shared" si="15"/>
        <v>41854</v>
      </c>
      <c r="AM51" s="75">
        <f t="shared" si="19"/>
        <v>-1.203673622073631E-2</v>
      </c>
      <c r="AN51" s="75">
        <f t="shared" si="25"/>
        <v>2.117296645362865E-2</v>
      </c>
      <c r="AO51" s="75">
        <f t="shared" si="26"/>
        <v>-8.0005483611050865E-3</v>
      </c>
      <c r="AP51" s="75">
        <f t="shared" si="27"/>
        <v>-3.0724404226086022E-2</v>
      </c>
      <c r="AQ51" s="75">
        <f t="shared" si="28"/>
        <v>5.6845822554269843E-2</v>
      </c>
      <c r="AR51" s="75">
        <f t="shared" si="29"/>
        <v>7.4089947130081324E-2</v>
      </c>
      <c r="AS51" s="75">
        <f t="shared" si="17"/>
        <v>0.44499525961163089</v>
      </c>
      <c r="AU51" s="74">
        <f>IF(ISERROR(INDEX(($AL$4:$AS$53,$AC$4:$AJ$105,$T$4:$AA$156),,1,$B$16)),"",INDEX(($AL$4:$AS$53,$AC$4:$AJ$105,$T$4:$AA$156),,1,$B$16))</f>
        <v>41854</v>
      </c>
      <c r="AV51" s="75">
        <f>IF(ISERROR(INDEX(($AL$4:$AS$53,$AC$4:$AJ$105,$T$4:$AA$156),,2,$B$16)),"",INDEX(($AL$4:$AS$53,$AC$4:$AJ$105,$T$4:$AA$156),,2,$B$16))</f>
        <v>-1.203673622073631E-2</v>
      </c>
      <c r="AW51" s="75">
        <f>IF(ISERROR(INDEX(($AL$4:$AS$53,$AC$4:$AJ$105,$T$4:$AA$156),,3,$B$16)),"",INDEX(($AL$4:$AS$53,$AC$4:$AJ$105,$T$4:$AA$156),,3,$B$16))</f>
        <v>2.117296645362865E-2</v>
      </c>
      <c r="AX51" s="75">
        <f>IF(ISERROR(INDEX(($AL$4:$AS$53,$AC$4:$AJ$105,$T$4:$AA$156),,3,$B$16)),"",INDEX(($AL$4:$AS$53,$AC$4:$AJ$105,$T$4:$AA$156),,4,$B$16))</f>
        <v>-8.0005483611050865E-3</v>
      </c>
      <c r="AY51" s="75">
        <f>IF(ISERROR(INDEX(($AL$4:$AS$53,$AC$4:$AJ$105,$T$4:$AA$156),,3,$B$16)),"",INDEX(($AL$4:$AS$53,$AC$4:$AJ$105,$T$4:$AA$156),,5,$B$16))</f>
        <v>-3.0724404226086022E-2</v>
      </c>
      <c r="AZ51" s="75">
        <f>IF(ISERROR(INDEX(($AL$4:$AS$53,$AC$4:$AJ$105,$T$4:$AA$156),,6,$B$16)),"",INDEX(($AL$4:$AS$53,$AC$4:$AJ$105,$T$4:$AA$156),,6,$B$16))</f>
        <v>5.6845822554269843E-2</v>
      </c>
      <c r="BA51" s="75">
        <f>IF(ISERROR(INDEX(($AL$4:$AS$53,$AC$4:$AJ$105,$T$4:$AA$156),,7,$B$16)),"",INDEX(($AL$4:$AS$53,$AC$4:$AJ$105,$T$4:$AA$156),,7,$B$16))</f>
        <v>7.4089947130081324E-2</v>
      </c>
      <c r="BB51" s="75">
        <f>IF(ISERROR(INDEX(($AL$4:$AS$53,$AC$4:$AJ$105,$T$4:$AA$156),,8,$B$16)),"",INDEX(($AL$4:$AS$53,$AC$4:$AJ$105,$T$4:$AA$156),,8,$B$16))</f>
        <v>0.44499525961163089</v>
      </c>
    </row>
    <row r="52" spans="10:54">
      <c r="J52" s="99">
        <v>41126</v>
      </c>
      <c r="K52" s="87">
        <v>2353.7370000000001</v>
      </c>
      <c r="L52" s="87">
        <v>2132.7959999999998</v>
      </c>
      <c r="M52" s="87">
        <v>5190.7948999999999</v>
      </c>
      <c r="N52" s="107">
        <v>41126</v>
      </c>
      <c r="O52" s="87">
        <v>1274.51</v>
      </c>
      <c r="P52" s="87">
        <v>6248.35</v>
      </c>
      <c r="Q52" s="87">
        <v>1781.13</v>
      </c>
      <c r="R52" s="87">
        <v>3265.4854552722836</v>
      </c>
      <c r="T52" s="74">
        <f t="shared" si="1"/>
        <v>41126</v>
      </c>
      <c r="U52" s="75">
        <f t="shared" si="5"/>
        <v>-0.16167426016788333</v>
      </c>
      <c r="V52" s="75">
        <f t="shared" si="6"/>
        <v>-0.15844722805538936</v>
      </c>
      <c r="W52" s="75">
        <f t="shared" si="7"/>
        <v>-6.7399631005525262E-2</v>
      </c>
      <c r="X52" s="75">
        <f t="shared" si="8"/>
        <v>-0.22835537150053287</v>
      </c>
      <c r="Y52" s="75">
        <f t="shared" si="9"/>
        <v>-8.562025220131031E-2</v>
      </c>
      <c r="Z52" s="75">
        <f t="shared" si="10"/>
        <v>-0.15359612231805542</v>
      </c>
      <c r="AA52" s="75">
        <f t="shared" si="10"/>
        <v>0.18898984549231468</v>
      </c>
      <c r="AC52" s="74">
        <f t="shared" si="12"/>
        <v>41497</v>
      </c>
      <c r="AD52" s="75">
        <f t="shared" si="18"/>
        <v>4.5406268112742065E-3</v>
      </c>
      <c r="AE52" s="75">
        <f t="shared" si="20"/>
        <v>-1.9056892009192472E-2</v>
      </c>
      <c r="AF52" s="75">
        <f t="shared" si="21"/>
        <v>0.77965409666056695</v>
      </c>
      <c r="AG52" s="75">
        <f t="shared" si="22"/>
        <v>0.29939840226483838</v>
      </c>
      <c r="AH52" s="75">
        <f t="shared" si="23"/>
        <v>1.0047699804320303</v>
      </c>
      <c r="AI52" s="75">
        <f t="shared" si="24"/>
        <v>0.52614413701211449</v>
      </c>
      <c r="AJ52" s="75">
        <f t="shared" si="14"/>
        <v>-1.2469512717910858E-3</v>
      </c>
      <c r="AL52" s="74">
        <f t="shared" si="15"/>
        <v>41861</v>
      </c>
      <c r="AM52" s="75">
        <f t="shared" si="19"/>
        <v>-1.1302147526785822E-2</v>
      </c>
      <c r="AN52" s="75">
        <f t="shared" si="25"/>
        <v>2.5435597219243267E-2</v>
      </c>
      <c r="AO52" s="75">
        <f t="shared" si="26"/>
        <v>-1.2669154190180221E-3</v>
      </c>
      <c r="AP52" s="75">
        <f t="shared" si="27"/>
        <v>-1.8287771829250898E-2</v>
      </c>
      <c r="AQ52" s="75">
        <f t="shared" si="28"/>
        <v>5.7721835343412353E-2</v>
      </c>
      <c r="AR52" s="75">
        <f t="shared" si="29"/>
        <v>0.11097373191841209</v>
      </c>
      <c r="AS52" s="75">
        <f t="shared" si="17"/>
        <v>0.38795643973157645</v>
      </c>
      <c r="AU52" s="74">
        <f>IF(ISERROR(INDEX(($AL$4:$AS$53,$AC$4:$AJ$105,$T$4:$AA$156),,1,$B$16)),"",INDEX(($AL$4:$AS$53,$AC$4:$AJ$105,$T$4:$AA$156),,1,$B$16))</f>
        <v>41861</v>
      </c>
      <c r="AV52" s="75">
        <f>IF(ISERROR(INDEX(($AL$4:$AS$53,$AC$4:$AJ$105,$T$4:$AA$156),,2,$B$16)),"",INDEX(($AL$4:$AS$53,$AC$4:$AJ$105,$T$4:$AA$156),,2,$B$16))</f>
        <v>-1.1302147526785822E-2</v>
      </c>
      <c r="AW52" s="75">
        <f>IF(ISERROR(INDEX(($AL$4:$AS$53,$AC$4:$AJ$105,$T$4:$AA$156),,3,$B$16)),"",INDEX(($AL$4:$AS$53,$AC$4:$AJ$105,$T$4:$AA$156),,3,$B$16))</f>
        <v>2.5435597219243267E-2</v>
      </c>
      <c r="AX52" s="75">
        <f>IF(ISERROR(INDEX(($AL$4:$AS$53,$AC$4:$AJ$105,$T$4:$AA$156),,3,$B$16)),"",INDEX(($AL$4:$AS$53,$AC$4:$AJ$105,$T$4:$AA$156),,4,$B$16))</f>
        <v>-1.2669154190180221E-3</v>
      </c>
      <c r="AY52" s="75">
        <f>IF(ISERROR(INDEX(($AL$4:$AS$53,$AC$4:$AJ$105,$T$4:$AA$156),,3,$B$16)),"",INDEX(($AL$4:$AS$53,$AC$4:$AJ$105,$T$4:$AA$156),,5,$B$16))</f>
        <v>-1.8287771829250898E-2</v>
      </c>
      <c r="AZ52" s="75">
        <f>IF(ISERROR(INDEX(($AL$4:$AS$53,$AC$4:$AJ$105,$T$4:$AA$156),,6,$B$16)),"",INDEX(($AL$4:$AS$53,$AC$4:$AJ$105,$T$4:$AA$156),,6,$B$16))</f>
        <v>5.7721835343412353E-2</v>
      </c>
      <c r="BA52" s="75">
        <f>IF(ISERROR(INDEX(($AL$4:$AS$53,$AC$4:$AJ$105,$T$4:$AA$156),,7,$B$16)),"",INDEX(($AL$4:$AS$53,$AC$4:$AJ$105,$T$4:$AA$156),,7,$B$16))</f>
        <v>0.11097373191841209</v>
      </c>
      <c r="BB52" s="75">
        <f>IF(ISERROR(INDEX(($AL$4:$AS$53,$AC$4:$AJ$105,$T$4:$AA$156),,8,$B$16)),"",INDEX(($AL$4:$AS$53,$AC$4:$AJ$105,$T$4:$AA$156),,8,$B$16))</f>
        <v>0.38795643973157645</v>
      </c>
    </row>
    <row r="53" spans="10:54">
      <c r="J53" s="99">
        <v>41133</v>
      </c>
      <c r="K53" s="87">
        <v>2399.7510000000002</v>
      </c>
      <c r="L53" s="87">
        <v>2168.8139999999999</v>
      </c>
      <c r="M53" s="87">
        <v>5334.9179999999997</v>
      </c>
      <c r="N53" s="107">
        <v>41133</v>
      </c>
      <c r="O53" s="87">
        <v>1310</v>
      </c>
      <c r="P53" s="87">
        <v>6538.19</v>
      </c>
      <c r="Q53" s="87">
        <v>1824.15</v>
      </c>
      <c r="R53" s="87">
        <v>3264.1436733279234</v>
      </c>
      <c r="T53" s="74">
        <f t="shared" si="1"/>
        <v>41133</v>
      </c>
      <c r="U53" s="75">
        <f t="shared" si="5"/>
        <v>-0.14528554698852858</v>
      </c>
      <c r="V53" s="75">
        <f t="shared" si="6"/>
        <v>-0.14423534480921807</v>
      </c>
      <c r="W53" s="75">
        <f t="shared" si="7"/>
        <v>-4.1505859660287303E-2</v>
      </c>
      <c r="X53" s="75">
        <f t="shared" si="8"/>
        <v>-0.20686815848106177</v>
      </c>
      <c r="Y53" s="75">
        <f t="shared" si="9"/>
        <v>-4.3205242462423854E-2</v>
      </c>
      <c r="Z53" s="75">
        <f t="shared" si="10"/>
        <v>-0.13315275500748447</v>
      </c>
      <c r="AA53" s="75">
        <f t="shared" si="10"/>
        <v>0.18850129176008679</v>
      </c>
      <c r="AC53" s="74">
        <f t="shared" si="12"/>
        <v>41504</v>
      </c>
      <c r="AD53" s="75">
        <f t="shared" si="18"/>
        <v>1.2509244501745842E-2</v>
      </c>
      <c r="AE53" s="75">
        <f t="shared" si="20"/>
        <v>-1.1305365316446769E-2</v>
      </c>
      <c r="AF53" s="75">
        <f t="shared" si="21"/>
        <v>0.71042274828610319</v>
      </c>
      <c r="AG53" s="75">
        <f t="shared" si="22"/>
        <v>0.25846867400028617</v>
      </c>
      <c r="AH53" s="75">
        <f t="shared" si="23"/>
        <v>0.96053409047308458</v>
      </c>
      <c r="AI53" s="75">
        <f t="shared" si="24"/>
        <v>0.50858276978998829</v>
      </c>
      <c r="AJ53" s="75">
        <f t="shared" si="14"/>
        <v>-3.3291035734289265E-2</v>
      </c>
      <c r="AL53" s="74">
        <f>J156</f>
        <v>41866</v>
      </c>
      <c r="AM53" s="75">
        <f t="shared" si="19"/>
        <v>1.2100355333954926E-3</v>
      </c>
      <c r="AN53" s="75">
        <f t="shared" si="25"/>
        <v>4.0533310155687508E-2</v>
      </c>
      <c r="AO53" s="75">
        <f t="shared" si="26"/>
        <v>3.1401397294627653E-2</v>
      </c>
      <c r="AP53" s="75">
        <f t="shared" si="27"/>
        <v>1.2507698867674222E-2</v>
      </c>
      <c r="AQ53" s="75">
        <f t="shared" si="28"/>
        <v>0.1181304856476415</v>
      </c>
      <c r="AR53" s="75">
        <f t="shared" si="29"/>
        <v>0.14960594084940793</v>
      </c>
      <c r="AS53" s="75">
        <f t="shared" si="17"/>
        <v>0.36377720902742539</v>
      </c>
      <c r="AU53" s="74">
        <f>IF(ISERROR(INDEX(($AL$4:$AS$53,$AC$4:$AJ$105,$T$4:$AA$156),,1,$B$16)),"",INDEX(($AL$4:$AS$53,$AC$4:$AJ$105,$T$4:$AA$156),,1,$B$16))</f>
        <v>41866</v>
      </c>
      <c r="AV53" s="75">
        <f>IF(ISERROR(INDEX(($AL$4:$AS$53,$AC$4:$AJ$105,$T$4:$AA$156),,2,$B$16)),"",INDEX(($AL$4:$AS$53,$AC$4:$AJ$105,$T$4:$AA$156),,2,$B$16))</f>
        <v>1.2100355333954926E-3</v>
      </c>
      <c r="AW53" s="75">
        <f>IF(ISERROR(INDEX(($AL$4:$AS$53,$AC$4:$AJ$105,$T$4:$AA$156),,3,$B$16)),"",INDEX(($AL$4:$AS$53,$AC$4:$AJ$105,$T$4:$AA$156),,3,$B$16))</f>
        <v>4.0533310155687508E-2</v>
      </c>
      <c r="AX53" s="75">
        <f>IF(ISERROR(INDEX(($AL$4:$AS$53,$AC$4:$AJ$105,$T$4:$AA$156),,3,$B$16)),"",INDEX(($AL$4:$AS$53,$AC$4:$AJ$105,$T$4:$AA$156),,4,$B$16))</f>
        <v>3.1401397294627653E-2</v>
      </c>
      <c r="AY53" s="75">
        <f>IF(ISERROR(INDEX(($AL$4:$AS$53,$AC$4:$AJ$105,$T$4:$AA$156),,3,$B$16)),"",INDEX(($AL$4:$AS$53,$AC$4:$AJ$105,$T$4:$AA$156),,5,$B$16))</f>
        <v>1.2507698867674222E-2</v>
      </c>
      <c r="AZ53" s="75">
        <f>IF(ISERROR(INDEX(($AL$4:$AS$53,$AC$4:$AJ$105,$T$4:$AA$156),,6,$B$16)),"",INDEX(($AL$4:$AS$53,$AC$4:$AJ$105,$T$4:$AA$156),,6,$B$16))</f>
        <v>0.1181304856476415</v>
      </c>
      <c r="BA53" s="75">
        <f>IF(ISERROR(INDEX(($AL$4:$AS$53,$AC$4:$AJ$105,$T$4:$AA$156),,7,$B$16)),"",INDEX(($AL$4:$AS$53,$AC$4:$AJ$105,$T$4:$AA$156),,7,$B$16))</f>
        <v>0.14960594084940793</v>
      </c>
      <c r="BB53" s="75">
        <f>IF(ISERROR(INDEX(($AL$4:$AS$53,$AC$4:$AJ$105,$T$4:$AA$156),,8,$B$16)),"",INDEX(($AL$4:$AS$53,$AC$4:$AJ$105,$T$4:$AA$156),,8,$B$16))</f>
        <v>0.36377720902742539</v>
      </c>
    </row>
    <row r="54" spans="10:54">
      <c r="J54" s="99">
        <v>41140</v>
      </c>
      <c r="K54" s="87">
        <v>2313.4760000000001</v>
      </c>
      <c r="L54" s="87">
        <v>2114.8910000000001</v>
      </c>
      <c r="M54" s="87">
        <v>5236.1806999999999</v>
      </c>
      <c r="N54" s="107">
        <v>41140</v>
      </c>
      <c r="O54" s="87">
        <v>1314.63</v>
      </c>
      <c r="P54" s="87">
        <v>6319.23</v>
      </c>
      <c r="Q54" s="87">
        <v>1781.51</v>
      </c>
      <c r="R54" s="87">
        <v>3296.8745622824135</v>
      </c>
      <c r="T54" s="74">
        <f t="shared" si="1"/>
        <v>41140</v>
      </c>
      <c r="U54" s="75">
        <f t="shared" si="5"/>
        <v>-0.17601393898985063</v>
      </c>
      <c r="V54" s="75">
        <f t="shared" si="6"/>
        <v>-0.16551213364489159</v>
      </c>
      <c r="W54" s="75">
        <f t="shared" si="7"/>
        <v>-5.9245424445156347E-2</v>
      </c>
      <c r="X54" s="75">
        <f t="shared" si="8"/>
        <v>-0.20406495204882302</v>
      </c>
      <c r="Y54" s="75">
        <f t="shared" si="9"/>
        <v>-7.5247716007920018E-2</v>
      </c>
      <c r="Z54" s="75">
        <f t="shared" si="10"/>
        <v>-0.15341554399220658</v>
      </c>
      <c r="AA54" s="75">
        <f t="shared" si="10"/>
        <v>0.20041887495985033</v>
      </c>
      <c r="AC54" s="74">
        <f t="shared" si="12"/>
        <v>41511</v>
      </c>
      <c r="AD54" s="75">
        <f t="shared" si="18"/>
        <v>4.9444626807757519E-3</v>
      </c>
      <c r="AE54" s="75">
        <f t="shared" si="20"/>
        <v>-1.6560362199967038E-2</v>
      </c>
      <c r="AF54" s="75">
        <f t="shared" si="21"/>
        <v>0.73578148120332965</v>
      </c>
      <c r="AG54" s="75">
        <f t="shared" si="22"/>
        <v>0.28252505402332595</v>
      </c>
      <c r="AH54" s="75">
        <f t="shared" si="23"/>
        <v>0.98695161723516089</v>
      </c>
      <c r="AI54" s="75">
        <f t="shared" si="24"/>
        <v>0.47662665648293201</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41147</v>
      </c>
      <c r="K55" s="87">
        <v>2275.6770000000001</v>
      </c>
      <c r="L55" s="87">
        <v>2092.1039999999998</v>
      </c>
      <c r="M55" s="87">
        <v>5327.4940999999999</v>
      </c>
      <c r="N55" s="107">
        <v>41147</v>
      </c>
      <c r="O55" s="87">
        <v>1328.13</v>
      </c>
      <c r="P55" s="87">
        <v>6515.75</v>
      </c>
      <c r="Q55" s="87">
        <v>1793.71</v>
      </c>
      <c r="R55" s="87">
        <v>3200.5854061659516</v>
      </c>
      <c r="T55" s="74">
        <f t="shared" si="1"/>
        <v>41147</v>
      </c>
      <c r="U55" s="75">
        <f t="shared" si="5"/>
        <v>-0.18947673225856088</v>
      </c>
      <c r="V55" s="75">
        <f t="shared" si="6"/>
        <v>-0.1745033653493312</v>
      </c>
      <c r="W55" s="75">
        <f t="shared" si="7"/>
        <v>-4.283966922370841E-2</v>
      </c>
      <c r="X55" s="75">
        <f t="shared" si="8"/>
        <v>-0.19589145597210111</v>
      </c>
      <c r="Y55" s="75">
        <f t="shared" si="9"/>
        <v>-4.6489098446900079E-2</v>
      </c>
      <c r="Z55" s="75">
        <f t="shared" si="10"/>
        <v>-0.14761802932021761</v>
      </c>
      <c r="AA55" s="75">
        <f t="shared" si="10"/>
        <v>0.16535920912405455</v>
      </c>
      <c r="AC55" s="74">
        <f t="shared" si="12"/>
        <v>41518</v>
      </c>
      <c r="AD55" s="75">
        <f t="shared" si="18"/>
        <v>1.6800714688420149E-2</v>
      </c>
      <c r="AE55" s="75">
        <f t="shared" si="20"/>
        <v>3.0008068432545443E-3</v>
      </c>
      <c r="AF55" s="75">
        <f t="shared" si="21"/>
        <v>0.63260402296832208</v>
      </c>
      <c r="AG55" s="75">
        <f t="shared" si="22"/>
        <v>0.19539502910106687</v>
      </c>
      <c r="AH55" s="75">
        <f t="shared" si="23"/>
        <v>0.88457506810420905</v>
      </c>
      <c r="AI55" s="75">
        <f t="shared" si="24"/>
        <v>0.43076640036572256</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41154</v>
      </c>
      <c r="K56" s="87">
        <v>2204.8679999999999</v>
      </c>
      <c r="L56" s="87">
        <v>2047.5219999999999</v>
      </c>
      <c r="M56" s="87">
        <v>5174.0181000000002</v>
      </c>
      <c r="N56" s="107">
        <v>41154</v>
      </c>
      <c r="O56" s="87">
        <v>1272.26</v>
      </c>
      <c r="P56" s="87">
        <v>6302.44</v>
      </c>
      <c r="Q56" s="87">
        <v>1735.35</v>
      </c>
      <c r="R56" s="87">
        <v>3220.8658187586534</v>
      </c>
      <c r="T56" s="74">
        <f t="shared" si="1"/>
        <v>41154</v>
      </c>
      <c r="U56" s="75">
        <f t="shared" si="5"/>
        <v>-0.21469663036602682</v>
      </c>
      <c r="V56" s="75">
        <f t="shared" si="6"/>
        <v>-0.1920944081301853</v>
      </c>
      <c r="W56" s="75">
        <f t="shared" si="7"/>
        <v>-7.041382250643502E-2</v>
      </c>
      <c r="X56" s="75">
        <f t="shared" si="8"/>
        <v>-0.22971762084665315</v>
      </c>
      <c r="Y56" s="75">
        <f t="shared" si="9"/>
        <v>-7.7704754420547362E-2</v>
      </c>
      <c r="Z56" s="75">
        <f t="shared" si="10"/>
        <v>-0.1753510585216338</v>
      </c>
      <c r="AA56" s="75">
        <f t="shared" si="10"/>
        <v>0.1727434724948147</v>
      </c>
      <c r="AC56" s="74">
        <f t="shared" si="12"/>
        <v>41525</v>
      </c>
      <c r="AD56" s="75">
        <f t="shared" si="18"/>
        <v>3.6079373302977613E-2</v>
      </c>
      <c r="AE56" s="75">
        <f t="shared" si="20"/>
        <v>2.2890353443232314E-2</v>
      </c>
      <c r="AF56" s="75">
        <f t="shared" si="21"/>
        <v>0.70110771216058221</v>
      </c>
      <c r="AG56" s="75">
        <f t="shared" si="22"/>
        <v>0.27138156656351398</v>
      </c>
      <c r="AH56" s="75">
        <f t="shared" si="23"/>
        <v>0.90613666884088562</v>
      </c>
      <c r="AI56" s="75">
        <f t="shared" si="24"/>
        <v>0.4699477619013106</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41161</v>
      </c>
      <c r="K57" s="87">
        <v>2317.1790000000001</v>
      </c>
      <c r="L57" s="87">
        <v>2127.7620000000002</v>
      </c>
      <c r="M57" s="87">
        <v>5588.3158999999996</v>
      </c>
      <c r="N57" s="107">
        <v>41161</v>
      </c>
      <c r="O57" s="87">
        <v>1413.02</v>
      </c>
      <c r="P57" s="87">
        <v>6761.72</v>
      </c>
      <c r="Q57" s="87">
        <v>1841.36</v>
      </c>
      <c r="R57" s="87">
        <v>3261.414939882909</v>
      </c>
      <c r="T57" s="74">
        <f t="shared" si="1"/>
        <v>41161</v>
      </c>
      <c r="U57" s="75">
        <f t="shared" si="5"/>
        <v>-0.17469504898021992</v>
      </c>
      <c r="V57" s="75">
        <f t="shared" si="6"/>
        <v>-0.16043352991171733</v>
      </c>
      <c r="W57" s="75">
        <f t="shared" si="7"/>
        <v>4.0206886998541691E-3</v>
      </c>
      <c r="X57" s="75">
        <f t="shared" si="8"/>
        <v>-0.14449530175336633</v>
      </c>
      <c r="Y57" s="75">
        <f t="shared" si="9"/>
        <v>-1.0493997889786E-2</v>
      </c>
      <c r="Z57" s="75">
        <f t="shared" si="10"/>
        <v>-0.12497445767101478</v>
      </c>
      <c r="AA57" s="75">
        <f t="shared" si="10"/>
        <v>0.18750773769236329</v>
      </c>
      <c r="AC57" s="74">
        <f t="shared" si="12"/>
        <v>41532</v>
      </c>
      <c r="AD57" s="75">
        <f t="shared" si="18"/>
        <v>9.3697392028833537E-2</v>
      </c>
      <c r="AE57" s="75">
        <f t="shared" si="20"/>
        <v>6.8884242848348043E-2</v>
      </c>
      <c r="AF57" s="75">
        <f t="shared" si="21"/>
        <v>0.71573680391311933</v>
      </c>
      <c r="AG57" s="75">
        <f t="shared" si="22"/>
        <v>0.25078117352969964</v>
      </c>
      <c r="AH57" s="75">
        <f t="shared" si="23"/>
        <v>1.0291708552353911</v>
      </c>
      <c r="AI57" s="75">
        <f t="shared" si="24"/>
        <v>0.50596807733691618</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41168</v>
      </c>
      <c r="K58" s="87">
        <v>2315.5419999999999</v>
      </c>
      <c r="L58" s="87">
        <v>2123.8470000000002</v>
      </c>
      <c r="M58" s="87">
        <v>5394.7943999999998</v>
      </c>
      <c r="N58" s="107">
        <v>41168</v>
      </c>
      <c r="O58" s="87">
        <v>1357.86</v>
      </c>
      <c r="P58" s="87">
        <v>6621.27</v>
      </c>
      <c r="Q58" s="87">
        <v>1798.88</v>
      </c>
      <c r="R58" s="87">
        <v>3275.3567318637251</v>
      </c>
      <c r="T58" s="74">
        <f t="shared" si="1"/>
        <v>41168</v>
      </c>
      <c r="U58" s="75">
        <f t="shared" si="5"/>
        <v>-0.17527809595450172</v>
      </c>
      <c r="V58" s="75">
        <f t="shared" si="6"/>
        <v>-0.1619782998297794</v>
      </c>
      <c r="W58" s="75">
        <f t="shared" si="7"/>
        <v>-3.0748210049808322E-2</v>
      </c>
      <c r="X58" s="75">
        <f t="shared" si="8"/>
        <v>-0.17789160127869819</v>
      </c>
      <c r="Y58" s="75">
        <f t="shared" si="9"/>
        <v>-3.1047365671412419E-2</v>
      </c>
      <c r="Z58" s="75">
        <f t="shared" si="10"/>
        <v>-0.14516121367643209</v>
      </c>
      <c r="AA58" s="75">
        <f t="shared" si="10"/>
        <v>0.19258405768221132</v>
      </c>
      <c r="AC58" s="74">
        <f t="shared" si="12"/>
        <v>41539</v>
      </c>
      <c r="AD58" s="75">
        <f t="shared" si="18"/>
        <v>6.8917073908116189E-2</v>
      </c>
      <c r="AE58" s="75">
        <f t="shared" si="20"/>
        <v>4.7677840107375413E-2</v>
      </c>
      <c r="AF58" s="75">
        <f t="shared" si="21"/>
        <v>0.71971009784881779</v>
      </c>
      <c r="AG58" s="75">
        <f t="shared" si="22"/>
        <v>0.26531288352796789</v>
      </c>
      <c r="AH58" s="75">
        <f t="shared" si="23"/>
        <v>1.0136239112918699</v>
      </c>
      <c r="AI58" s="75">
        <f t="shared" si="24"/>
        <v>0.49132245457738422</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41175</v>
      </c>
      <c r="K59" s="87">
        <v>2199.0630000000001</v>
      </c>
      <c r="L59" s="87">
        <v>2026.69</v>
      </c>
      <c r="M59" s="87">
        <v>5138.1758</v>
      </c>
      <c r="N59" s="107">
        <v>41175</v>
      </c>
      <c r="O59" s="87">
        <v>1265.51</v>
      </c>
      <c r="P59" s="87">
        <v>6137.55</v>
      </c>
      <c r="Q59" s="87">
        <v>1681.39</v>
      </c>
      <c r="R59" s="87">
        <v>3132.8100008374199</v>
      </c>
      <c r="T59" s="74">
        <f t="shared" si="1"/>
        <v>41175</v>
      </c>
      <c r="U59" s="75">
        <f t="shared" si="5"/>
        <v>-0.21676418545808906</v>
      </c>
      <c r="V59" s="75">
        <f t="shared" si="6"/>
        <v>-0.20031424131870879</v>
      </c>
      <c r="W59" s="75">
        <f t="shared" si="7"/>
        <v>-7.6853403119726327E-2</v>
      </c>
      <c r="X59" s="75">
        <f t="shared" si="8"/>
        <v>-0.2338043688850141</v>
      </c>
      <c r="Y59" s="75">
        <f t="shared" si="9"/>
        <v>-0.10183465697314531</v>
      </c>
      <c r="Z59" s="75">
        <f t="shared" si="10"/>
        <v>-0.20099318079216855</v>
      </c>
      <c r="AA59" s="75">
        <f t="shared" si="10"/>
        <v>0.14068163214093166</v>
      </c>
      <c r="AC59" s="74">
        <f t="shared" si="12"/>
        <v>41546</v>
      </c>
      <c r="AD59" s="75">
        <f t="shared" si="18"/>
        <v>5.2421323412769061E-2</v>
      </c>
      <c r="AE59" s="75">
        <f t="shared" si="20"/>
        <v>3.2466359224971653E-2</v>
      </c>
      <c r="AF59" s="75">
        <f t="shared" si="21"/>
        <v>0.71630144085940906</v>
      </c>
      <c r="AG59" s="75">
        <f t="shared" si="22"/>
        <v>0.24648189559756939</v>
      </c>
      <c r="AH59" s="75">
        <f t="shared" si="23"/>
        <v>1.0092990062540768</v>
      </c>
      <c r="AI59" s="75">
        <f t="shared" si="24"/>
        <v>0.46228766077013561</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41182</v>
      </c>
      <c r="K60" s="87">
        <v>2293.1060000000002</v>
      </c>
      <c r="L60" s="87">
        <v>2086.1689999999999</v>
      </c>
      <c r="M60" s="87">
        <v>5197.3500000000004</v>
      </c>
      <c r="N60" s="107">
        <v>41182</v>
      </c>
      <c r="O60" s="87">
        <v>1280.3</v>
      </c>
      <c r="P60" s="87">
        <v>6177.13</v>
      </c>
      <c r="Q60" s="87">
        <v>1701.41</v>
      </c>
      <c r="R60" s="87">
        <v>3124.0349982316206</v>
      </c>
      <c r="T60" s="74">
        <f t="shared" si="1"/>
        <v>41182</v>
      </c>
      <c r="U60" s="75">
        <f t="shared" si="5"/>
        <v>-0.18326908063073077</v>
      </c>
      <c r="V60" s="75">
        <f t="shared" si="6"/>
        <v>-0.17684518130429883</v>
      </c>
      <c r="W60" s="75">
        <f t="shared" si="7"/>
        <v>-6.6221913758635731E-2</v>
      </c>
      <c r="X60" s="75">
        <f t="shared" si="8"/>
        <v>-0.2248498498498499</v>
      </c>
      <c r="Y60" s="75">
        <f t="shared" si="9"/>
        <v>-9.6042543788404933E-2</v>
      </c>
      <c r="Z60" s="75">
        <f t="shared" si="10"/>
        <v>-0.19147955425665875</v>
      </c>
      <c r="AA60" s="75">
        <f t="shared" si="10"/>
        <v>0.13748658223629384</v>
      </c>
      <c r="AC60" s="74">
        <f t="shared" si="12"/>
        <v>41553</v>
      </c>
      <c r="AD60" s="75">
        <f t="shared" si="18"/>
        <v>5.8602341193411789E-2</v>
      </c>
      <c r="AE60" s="75">
        <f t="shared" si="20"/>
        <v>3.9463143323658967E-2</v>
      </c>
      <c r="AF60" s="75">
        <f t="shared" si="21"/>
        <v>0.75103871067637606</v>
      </c>
      <c r="AG60" s="75">
        <f t="shared" si="22"/>
        <v>0.26407053526386703</v>
      </c>
      <c r="AH60" s="75">
        <f t="shared" si="23"/>
        <v>1.0653585542723403</v>
      </c>
      <c r="AI60" s="75">
        <f t="shared" si="24"/>
        <v>0.47319800859670713</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41196</v>
      </c>
      <c r="K61" s="87">
        <v>2304.5309999999999</v>
      </c>
      <c r="L61" s="87">
        <v>2104.9319999999998</v>
      </c>
      <c r="M61" s="87">
        <v>5237.8100000000004</v>
      </c>
      <c r="N61" s="107">
        <v>41196</v>
      </c>
      <c r="O61" s="87">
        <v>1289.2</v>
      </c>
      <c r="P61" s="87">
        <v>6192.79</v>
      </c>
      <c r="Q61" s="87">
        <v>1706.75</v>
      </c>
      <c r="R61" s="87">
        <v>3159.2864541132731</v>
      </c>
      <c r="T61" s="74">
        <f t="shared" si="1"/>
        <v>41196</v>
      </c>
      <c r="U61" s="75">
        <f t="shared" si="5"/>
        <v>-0.1791998615218916</v>
      </c>
      <c r="V61" s="75">
        <f t="shared" si="6"/>
        <v>-0.16944172843773464</v>
      </c>
      <c r="W61" s="75">
        <f t="shared" si="7"/>
        <v>-5.8952697452378522E-2</v>
      </c>
      <c r="X61" s="75">
        <f t="shared" si="8"/>
        <v>-0.21946139688075172</v>
      </c>
      <c r="Y61" s="75">
        <f t="shared" si="9"/>
        <v>-9.3750868890147498E-2</v>
      </c>
      <c r="Z61" s="75">
        <f t="shared" si="10"/>
        <v>-0.18894195357236199</v>
      </c>
      <c r="AA61" s="75">
        <f t="shared" si="10"/>
        <v>0.15032192437950664</v>
      </c>
      <c r="AC61" s="74">
        <f t="shared" si="12"/>
        <v>41560</v>
      </c>
      <c r="AD61" s="75">
        <f t="shared" si="18"/>
        <v>8.4735663277345497E-2</v>
      </c>
      <c r="AE61" s="75">
        <f t="shared" si="20"/>
        <v>6.5026404041099495E-2</v>
      </c>
      <c r="AF61" s="75">
        <f t="shared" si="21"/>
        <v>0.89393758315002181</v>
      </c>
      <c r="AG61" s="75">
        <f t="shared" si="22"/>
        <v>0.38804936263769352</v>
      </c>
      <c r="AH61" s="75">
        <f t="shared" si="23"/>
        <v>1.1419437516786251</v>
      </c>
      <c r="AI61" s="75">
        <f t="shared" si="24"/>
        <v>0.52747657090611066</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41203</v>
      </c>
      <c r="K62" s="87">
        <v>2332.4699999999998</v>
      </c>
      <c r="L62" s="87">
        <v>2128.3020000000001</v>
      </c>
      <c r="M62" s="87">
        <v>5327.84</v>
      </c>
      <c r="N62" s="107">
        <v>41203</v>
      </c>
      <c r="O62" s="87">
        <v>1318.85</v>
      </c>
      <c r="P62" s="87">
        <v>6243.24</v>
      </c>
      <c r="Q62" s="87">
        <v>1747.39</v>
      </c>
      <c r="R62" s="87">
        <v>3148.4468608596962</v>
      </c>
      <c r="T62" s="74">
        <f t="shared" si="1"/>
        <v>41203</v>
      </c>
      <c r="U62" s="75">
        <f t="shared" si="5"/>
        <v>-0.16924888448190401</v>
      </c>
      <c r="V62" s="75">
        <f t="shared" si="6"/>
        <v>-0.16022045819888109</v>
      </c>
      <c r="W62" s="75">
        <f t="shared" si="7"/>
        <v>-4.2777523353210722E-2</v>
      </c>
      <c r="X62" s="75">
        <f t="shared" si="8"/>
        <v>-0.20150997771965518</v>
      </c>
      <c r="Y62" s="75">
        <f t="shared" si="9"/>
        <v>-8.6368046500805651E-2</v>
      </c>
      <c r="Z62" s="75">
        <f t="shared" si="10"/>
        <v>-0.16962957682894952</v>
      </c>
      <c r="AA62" s="75">
        <f t="shared" si="10"/>
        <v>0.1463751402078115</v>
      </c>
      <c r="AC62" s="74">
        <f t="shared" si="12"/>
        <v>41567</v>
      </c>
      <c r="AD62" s="75">
        <f t="shared" si="18"/>
        <v>6.6080115939124884E-2</v>
      </c>
      <c r="AE62" s="75">
        <f t="shared" si="20"/>
        <v>4.8599878399926855E-2</v>
      </c>
      <c r="AF62" s="75">
        <f t="shared" si="21"/>
        <v>1.0271145490334752</v>
      </c>
      <c r="AG62" s="75">
        <f t="shared" si="22"/>
        <v>0.43851129031043623</v>
      </c>
      <c r="AH62" s="75">
        <f t="shared" si="23"/>
        <v>1.5876898284924992</v>
      </c>
      <c r="AI62" s="75">
        <f t="shared" si="24"/>
        <v>0.63764488127958252</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41210</v>
      </c>
      <c r="K63" s="87">
        <v>2247.9070000000002</v>
      </c>
      <c r="L63" s="87">
        <v>2066.2089999999998</v>
      </c>
      <c r="M63" s="87">
        <v>5175.21</v>
      </c>
      <c r="N63" s="107">
        <v>41210</v>
      </c>
      <c r="O63" s="87">
        <v>1269.93</v>
      </c>
      <c r="P63" s="87">
        <v>5953.9</v>
      </c>
      <c r="Q63" s="87">
        <v>1699.6</v>
      </c>
      <c r="R63" s="87">
        <v>2915.7109959427376</v>
      </c>
      <c r="T63" s="74">
        <f t="shared" si="1"/>
        <v>41210</v>
      </c>
      <c r="U63" s="75">
        <f t="shared" si="5"/>
        <v>-0.19936751691085541</v>
      </c>
      <c r="V63" s="75">
        <f t="shared" si="6"/>
        <v>-0.18472094313431664</v>
      </c>
      <c r="W63" s="75">
        <f t="shared" si="7"/>
        <v>-7.0199680664729036E-2</v>
      </c>
      <c r="X63" s="75">
        <f t="shared" si="8"/>
        <v>-0.23112830572507992</v>
      </c>
      <c r="Y63" s="75">
        <f t="shared" si="9"/>
        <v>-0.12870988654306847</v>
      </c>
      <c r="Z63" s="75">
        <f t="shared" si="10"/>
        <v>-0.19233967733504409</v>
      </c>
      <c r="AA63" s="75">
        <f t="shared" si="10"/>
        <v>6.1634116596343214E-2</v>
      </c>
      <c r="AC63" s="74">
        <f t="shared" si="12"/>
        <v>41574</v>
      </c>
      <c r="AD63" s="75">
        <f t="shared" si="18"/>
        <v>4.0815106889070751E-2</v>
      </c>
      <c r="AE63" s="75">
        <f t="shared" si="20"/>
        <v>1.9526275940393134E-2</v>
      </c>
      <c r="AF63" s="75">
        <f t="shared" si="21"/>
        <v>0.96673687541014819</v>
      </c>
      <c r="AG63" s="75">
        <f t="shared" si="22"/>
        <v>0.41114951096654684</v>
      </c>
      <c r="AH63" s="75">
        <f t="shared" si="23"/>
        <v>1.6171967923876762</v>
      </c>
      <c r="AI63" s="75">
        <f t="shared" si="24"/>
        <v>0.65497209693874692</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41217</v>
      </c>
      <c r="K64" s="87">
        <v>2306.7739999999999</v>
      </c>
      <c r="L64" s="87">
        <v>2117.0459999999998</v>
      </c>
      <c r="M64" s="87">
        <v>5216.6099999999997</v>
      </c>
      <c r="N64" s="107">
        <v>41217</v>
      </c>
      <c r="O64" s="87">
        <v>1293.26</v>
      </c>
      <c r="P64" s="87">
        <v>5960.71</v>
      </c>
      <c r="Q64" s="87">
        <v>1750.16</v>
      </c>
      <c r="R64" s="87">
        <v>2955.4226457232357</v>
      </c>
      <c r="T64" s="74">
        <f t="shared" si="1"/>
        <v>41217</v>
      </c>
      <c r="U64" s="75">
        <f t="shared" si="5"/>
        <v>-0.1784009767550534</v>
      </c>
      <c r="V64" s="75">
        <f t="shared" si="6"/>
        <v>-0.164661819679777</v>
      </c>
      <c r="W64" s="75">
        <f t="shared" si="7"/>
        <v>-6.2761579946018164E-2</v>
      </c>
      <c r="X64" s="75">
        <f t="shared" si="8"/>
        <v>-0.21700329361619686</v>
      </c>
      <c r="Y64" s="75">
        <f t="shared" si="9"/>
        <v>-0.12771331527505225</v>
      </c>
      <c r="Z64" s="75">
        <f t="shared" si="10"/>
        <v>-0.16831325587473556</v>
      </c>
      <c r="AA64" s="75">
        <f t="shared" si="10"/>
        <v>7.6093451658003186E-2</v>
      </c>
      <c r="AC64" s="74">
        <f t="shared" si="12"/>
        <v>41581</v>
      </c>
      <c r="AD64" s="75">
        <f t="shared" si="18"/>
        <v>4.8022192956205911E-2</v>
      </c>
      <c r="AE64" s="75">
        <f t="shared" si="20"/>
        <v>2.7464217840030836E-2</v>
      </c>
      <c r="AF64" s="75">
        <f t="shared" si="21"/>
        <v>0.80492885013237259</v>
      </c>
      <c r="AG64" s="75">
        <f t="shared" si="22"/>
        <v>0.30125815996928007</v>
      </c>
      <c r="AH64" s="75">
        <f t="shared" si="23"/>
        <v>1.32474542454821</v>
      </c>
      <c r="AI64" s="75">
        <f t="shared" si="24"/>
        <v>0.58865702928567054</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41224</v>
      </c>
      <c r="K65" s="87">
        <v>2240.924</v>
      </c>
      <c r="L65" s="87">
        <v>2069.067</v>
      </c>
      <c r="M65" s="87">
        <v>4987.82</v>
      </c>
      <c r="N65" s="107">
        <v>41224</v>
      </c>
      <c r="O65" s="87">
        <v>1230.3399999999999</v>
      </c>
      <c r="P65" s="87">
        <v>5892.9</v>
      </c>
      <c r="Q65" s="87">
        <v>1688.93</v>
      </c>
      <c r="R65" s="87">
        <v>2995.2731135131039</v>
      </c>
      <c r="T65" s="74">
        <f t="shared" si="1"/>
        <v>41224</v>
      </c>
      <c r="U65" s="75">
        <f t="shared" si="5"/>
        <v>-0.20185463787689706</v>
      </c>
      <c r="V65" s="75">
        <f t="shared" si="6"/>
        <v>-0.18359324136526889</v>
      </c>
      <c r="W65" s="75">
        <f t="shared" si="7"/>
        <v>-0.1038669679516675</v>
      </c>
      <c r="X65" s="75">
        <f t="shared" si="8"/>
        <v>-0.25509783977525924</v>
      </c>
      <c r="Y65" s="75">
        <f t="shared" si="9"/>
        <v>-0.13763658953117253</v>
      </c>
      <c r="Z65" s="75">
        <f t="shared" si="10"/>
        <v>-0.19741012664243107</v>
      </c>
      <c r="AA65" s="75">
        <f t="shared" si="10"/>
        <v>9.0603331487286054E-2</v>
      </c>
      <c r="AC65" s="74">
        <f t="shared" si="12"/>
        <v>41588</v>
      </c>
      <c r="AD65" s="75">
        <f t="shared" si="18"/>
        <v>1.4179516688879845E-2</v>
      </c>
      <c r="AE65" s="75">
        <f t="shared" si="20"/>
        <v>6.7028216570497179E-3</v>
      </c>
      <c r="AF65" s="75">
        <f t="shared" si="21"/>
        <v>0.90280351507099743</v>
      </c>
      <c r="AG65" s="75">
        <f t="shared" si="22"/>
        <v>0.35314314110817469</v>
      </c>
      <c r="AH65" s="75">
        <f t="shared" si="23"/>
        <v>1.5866569466293212</v>
      </c>
      <c r="AI65" s="75">
        <f t="shared" si="24"/>
        <v>0.60312425085437438</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41231</v>
      </c>
      <c r="K66" s="87">
        <v>2177.2399999999998</v>
      </c>
      <c r="L66" s="87">
        <v>2014.7249999999999</v>
      </c>
      <c r="M66" s="87">
        <v>5068.41</v>
      </c>
      <c r="N66" s="107">
        <v>41231</v>
      </c>
      <c r="O66" s="87">
        <v>1266.8599999999999</v>
      </c>
      <c r="P66" s="87">
        <v>6155</v>
      </c>
      <c r="Q66" s="87">
        <v>1682.24</v>
      </c>
      <c r="R66" s="87">
        <v>2865.0620213269149</v>
      </c>
      <c r="T66" s="74">
        <f t="shared" si="1"/>
        <v>41231</v>
      </c>
      <c r="U66" s="75">
        <f t="shared" si="5"/>
        <v>-0.22453683916594025</v>
      </c>
      <c r="V66" s="75">
        <f t="shared" si="6"/>
        <v>-0.20503535806701356</v>
      </c>
      <c r="W66" s="75">
        <f t="shared" si="7"/>
        <v>-8.9387824547780603E-2</v>
      </c>
      <c r="X66" s="75">
        <f t="shared" si="8"/>
        <v>-0.232987019277342</v>
      </c>
      <c r="Y66" s="75">
        <f t="shared" si="9"/>
        <v>-9.928103456097459E-2</v>
      </c>
      <c r="Z66" s="75">
        <f t="shared" si="10"/>
        <v>-0.20058925558961194</v>
      </c>
      <c r="AA66" s="75">
        <f t="shared" si="10"/>
        <v>4.3192412498233912E-2</v>
      </c>
      <c r="AC66" s="74">
        <f t="shared" si="12"/>
        <v>41595</v>
      </c>
      <c r="AD66" s="75">
        <f t="shared" si="18"/>
        <v>3.2982272967560844E-2</v>
      </c>
      <c r="AE66" s="75">
        <f t="shared" si="20"/>
        <v>2.0899056643455705E-2</v>
      </c>
      <c r="AF66" s="75">
        <f t="shared" si="21"/>
        <v>0.93008251290226673</v>
      </c>
      <c r="AG66" s="75">
        <f t="shared" si="22"/>
        <v>0.39010488431102375</v>
      </c>
      <c r="AH66" s="75">
        <f t="shared" si="23"/>
        <v>1.5648682039673103</v>
      </c>
      <c r="AI66" s="75">
        <f t="shared" si="24"/>
        <v>0.60527621521873654</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41238</v>
      </c>
      <c r="K67" s="87">
        <v>2192.6759999999999</v>
      </c>
      <c r="L67" s="87">
        <v>2027.384</v>
      </c>
      <c r="M67" s="87">
        <v>4827.2700000000004</v>
      </c>
      <c r="N67" s="107">
        <v>41238</v>
      </c>
      <c r="O67" s="87">
        <v>1219.4100000000001</v>
      </c>
      <c r="P67" s="87">
        <v>5935.73</v>
      </c>
      <c r="Q67" s="87">
        <v>1687.57</v>
      </c>
      <c r="R67" s="87">
        <v>2959.328103786188</v>
      </c>
      <c r="T67" s="74">
        <f t="shared" si="1"/>
        <v>41238</v>
      </c>
      <c r="U67" s="75">
        <f t="shared" si="5"/>
        <v>-0.21903903031131944</v>
      </c>
      <c r="V67" s="75">
        <f t="shared" si="6"/>
        <v>-0.20004040470998974</v>
      </c>
      <c r="W67" s="75">
        <f t="shared" si="7"/>
        <v>-0.13271206627024335</v>
      </c>
      <c r="X67" s="75">
        <f t="shared" si="8"/>
        <v>-0.26171534437663468</v>
      </c>
      <c r="Y67" s="75">
        <f t="shared" si="9"/>
        <v>-0.13136887331837754</v>
      </c>
      <c r="Z67" s="75">
        <f t="shared" si="10"/>
        <v>-0.19805640696652171</v>
      </c>
      <c r="AA67" s="75">
        <f t="shared" si="10"/>
        <v>7.7515460741323094E-2</v>
      </c>
      <c r="AC67" s="74">
        <f t="shared" si="12"/>
        <v>41602</v>
      </c>
      <c r="AD67" s="75">
        <f t="shared" si="18"/>
        <v>5.3735657564759842E-2</v>
      </c>
      <c r="AE67" s="75">
        <f t="shared" si="20"/>
        <v>4.9841690470454836E-2</v>
      </c>
      <c r="AF67" s="75">
        <f t="shared" si="21"/>
        <v>0.92755130409248143</v>
      </c>
      <c r="AG67" s="75">
        <f t="shared" si="22"/>
        <v>0.39528510010315232</v>
      </c>
      <c r="AH67" s="75">
        <f t="shared" si="23"/>
        <v>1.5439849595211603</v>
      </c>
      <c r="AI67" s="75">
        <f t="shared" si="24"/>
        <v>0.63494656326830978</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41245</v>
      </c>
      <c r="K68" s="87">
        <v>2139.6610000000001</v>
      </c>
      <c r="L68" s="87">
        <v>1980.117</v>
      </c>
      <c r="M68" s="87">
        <v>4554.1099999999997</v>
      </c>
      <c r="N68" s="107">
        <v>41245</v>
      </c>
      <c r="O68" s="87">
        <v>1120.92</v>
      </c>
      <c r="P68" s="87">
        <v>5356.2</v>
      </c>
      <c r="Q68" s="87">
        <v>1570.92</v>
      </c>
      <c r="R68" s="87">
        <v>3036.2289198740973</v>
      </c>
      <c r="T68" s="74">
        <f t="shared" ref="T68:T131" si="30">J68</f>
        <v>41245</v>
      </c>
      <c r="U68" s="75">
        <f t="shared" si="5"/>
        <v>-0.23792127548025699</v>
      </c>
      <c r="V68" s="75">
        <f t="shared" si="6"/>
        <v>-0.2186908873963348</v>
      </c>
      <c r="W68" s="75">
        <f t="shared" si="7"/>
        <v>-0.18178915787225047</v>
      </c>
      <c r="X68" s="75">
        <f t="shared" si="8"/>
        <v>-0.32134553908747454</v>
      </c>
      <c r="Y68" s="75">
        <f t="shared" si="9"/>
        <v>-0.21617694188716363</v>
      </c>
      <c r="Z68" s="75">
        <f t="shared" si="10"/>
        <v>-0.2534892009409081</v>
      </c>
      <c r="AA68" s="75">
        <f t="shared" si="10"/>
        <v>0.10551567409121598</v>
      </c>
      <c r="AC68" s="74">
        <f t="shared" si="12"/>
        <v>41609</v>
      </c>
      <c r="AD68" s="75">
        <f t="shared" si="18"/>
        <v>7.1744364424300988E-2</v>
      </c>
      <c r="AE68" s="75">
        <f t="shared" si="20"/>
        <v>6.1373621961432256E-2</v>
      </c>
      <c r="AF68" s="75">
        <f t="shared" si="21"/>
        <v>0.96403111924610108</v>
      </c>
      <c r="AG68" s="75">
        <f t="shared" si="22"/>
        <v>0.42482287125507279</v>
      </c>
      <c r="AH68" s="75">
        <f t="shared" si="23"/>
        <v>1.5761147987568584</v>
      </c>
      <c r="AI68" s="75">
        <f t="shared" si="24"/>
        <v>0.6489399066738768</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41252</v>
      </c>
      <c r="K69" s="87">
        <v>2246.7570000000001</v>
      </c>
      <c r="L69" s="87">
        <v>2061.7860000000001</v>
      </c>
      <c r="M69" s="87">
        <v>4804.49</v>
      </c>
      <c r="N69" s="107">
        <v>41252</v>
      </c>
      <c r="O69" s="87">
        <v>1170.4100000000001</v>
      </c>
      <c r="P69" s="87">
        <v>5482.24</v>
      </c>
      <c r="Q69" s="87">
        <v>1651.47</v>
      </c>
      <c r="R69" s="87">
        <v>3156.7506993338898</v>
      </c>
      <c r="T69" s="74">
        <f t="shared" si="30"/>
        <v>41252</v>
      </c>
      <c r="U69" s="75">
        <f t="shared" ref="U69:U132" si="31">K69/K$4-1</f>
        <v>-0.1997771100815483</v>
      </c>
      <c r="V69" s="75">
        <f t="shared" ref="V69:V132" si="32">L69/L$4-1</f>
        <v>-0.18646615829334301</v>
      </c>
      <c r="W69" s="75">
        <f t="shared" ref="W69:W132" si="33">M69/M$4-1</f>
        <v>-0.13680481830822022</v>
      </c>
      <c r="X69" s="75">
        <f t="shared" ref="X69:X132" si="34">O69/O$4-1</f>
        <v>-0.29138210791436592</v>
      </c>
      <c r="Y69" s="75">
        <f t="shared" ref="Y69:Y132" si="35">P69/P$4-1</f>
        <v>-0.19773232476223512</v>
      </c>
      <c r="Z69" s="75">
        <f t="shared" ref="Z69:AA132" si="36">Q69/Q$4-1</f>
        <v>-0.21521134792216123</v>
      </c>
      <c r="AA69" s="75">
        <f t="shared" si="36"/>
        <v>0.14939863541538734</v>
      </c>
      <c r="AC69" s="74">
        <f t="shared" ref="AC69:AC104" si="37">J120</f>
        <v>41616</v>
      </c>
      <c r="AD69" s="75">
        <f t="shared" si="18"/>
        <v>7.7607674551353201E-2</v>
      </c>
      <c r="AE69" s="75">
        <f t="shared" si="20"/>
        <v>6.9310129897940165E-2</v>
      </c>
      <c r="AF69" s="75">
        <f t="shared" si="21"/>
        <v>0.85967498302813694</v>
      </c>
      <c r="AG69" s="75">
        <f t="shared" si="22"/>
        <v>0.30161204098996319</v>
      </c>
      <c r="AH69" s="75">
        <f t="shared" si="23"/>
        <v>1.5891401603806159</v>
      </c>
      <c r="AI69" s="75">
        <f t="shared" si="24"/>
        <v>0.66427125901065365</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41259</v>
      </c>
      <c r="K70" s="87">
        <v>2355.8649999999998</v>
      </c>
      <c r="L70" s="87">
        <v>2150.625</v>
      </c>
      <c r="M70" s="87">
        <v>5023.1499999999996</v>
      </c>
      <c r="N70" s="107">
        <v>41259</v>
      </c>
      <c r="O70" s="87">
        <v>1207.3499999999999</v>
      </c>
      <c r="P70" s="87">
        <v>5689.2</v>
      </c>
      <c r="Q70" s="87">
        <v>1701.28</v>
      </c>
      <c r="R70" s="87">
        <v>3282.5400084328239</v>
      </c>
      <c r="T70" s="74">
        <f t="shared" si="30"/>
        <v>41259</v>
      </c>
      <c r="U70" s="75">
        <f t="shared" si="31"/>
        <v>-0.16091633471811451</v>
      </c>
      <c r="V70" s="75">
        <f t="shared" si="32"/>
        <v>-0.15141231033658231</v>
      </c>
      <c r="W70" s="75">
        <f t="shared" si="33"/>
        <v>-9.7519429343163599E-2</v>
      </c>
      <c r="X70" s="75">
        <f t="shared" si="34"/>
        <v>-0.26901700087183966</v>
      </c>
      <c r="Y70" s="75">
        <f t="shared" si="35"/>
        <v>-0.16744592393571023</v>
      </c>
      <c r="Z70" s="75">
        <f t="shared" si="36"/>
        <v>-0.19154133105234394</v>
      </c>
      <c r="AA70" s="75">
        <f t="shared" si="36"/>
        <v>0.19519954717527632</v>
      </c>
      <c r="AC70" s="74">
        <f t="shared" si="37"/>
        <v>41623</v>
      </c>
      <c r="AD70" s="75">
        <f t="shared" ref="AD70:AD105" si="39">K121/K$55-1</f>
        <v>5.7548588837519565E-2</v>
      </c>
      <c r="AE70" s="75">
        <f t="shared" si="20"/>
        <v>4.9696860194330617E-2</v>
      </c>
      <c r="AF70" s="75">
        <f t="shared" si="21"/>
        <v>0.89025816096164245</v>
      </c>
      <c r="AG70" s="75">
        <f t="shared" si="22"/>
        <v>0.33712061319298536</v>
      </c>
      <c r="AH70" s="75">
        <f t="shared" si="23"/>
        <v>1.5361639105244982</v>
      </c>
      <c r="AI70" s="75">
        <f t="shared" si="24"/>
        <v>0.65366196319360426</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41266</v>
      </c>
      <c r="K71" s="87">
        <v>2372.002</v>
      </c>
      <c r="L71" s="87">
        <v>2153.31</v>
      </c>
      <c r="M71" s="87">
        <v>5041.7700000000004</v>
      </c>
      <c r="N71" s="107">
        <v>41266</v>
      </c>
      <c r="O71" s="87">
        <v>1222.51</v>
      </c>
      <c r="P71" s="87">
        <v>5665.47</v>
      </c>
      <c r="Q71" s="87">
        <v>1696.33</v>
      </c>
      <c r="R71" s="87">
        <v>3230.176795482661</v>
      </c>
      <c r="T71" s="74">
        <f t="shared" si="30"/>
        <v>41266</v>
      </c>
      <c r="U71" s="75">
        <f t="shared" si="31"/>
        <v>-0.1551688521133584</v>
      </c>
      <c r="V71" s="75">
        <f t="shared" si="32"/>
        <v>-0.15035287043109147</v>
      </c>
      <c r="W71" s="75">
        <f t="shared" si="33"/>
        <v>-9.4174080662429271E-2</v>
      </c>
      <c r="X71" s="75">
        <f t="shared" si="34"/>
        <v>-0.25983846749975781</v>
      </c>
      <c r="Y71" s="75">
        <f t="shared" si="35"/>
        <v>-0.17091855773747588</v>
      </c>
      <c r="Z71" s="75">
        <f t="shared" si="36"/>
        <v>-0.19389360134958533</v>
      </c>
      <c r="AA71" s="75">
        <f t="shared" si="36"/>
        <v>0.17613367494039167</v>
      </c>
      <c r="AC71" s="74">
        <f t="shared" si="37"/>
        <v>41630</v>
      </c>
      <c r="AD71" s="75">
        <f t="shared" si="39"/>
        <v>1.0805575659462718E-3</v>
      </c>
      <c r="AE71" s="75">
        <f t="shared" ref="AE71:AE105" si="40">L122/L$55-1</f>
        <v>-3.4940901599538332E-3</v>
      </c>
      <c r="AF71" s="75">
        <f t="shared" ref="AF71:AF105" si="41">M122/M$55-1</f>
        <v>0.81710966136968599</v>
      </c>
      <c r="AG71" s="75">
        <f t="shared" ref="AG71:AG105" si="42">O122/O$55-1</f>
        <v>0.30080639696415257</v>
      </c>
      <c r="AH71" s="75">
        <f t="shared" ref="AH71:AH105" si="43">P122/P$55-1</f>
        <v>1.4701592295591452</v>
      </c>
      <c r="AI71" s="75">
        <f t="shared" ref="AI71:AI105" si="44">Q122/Q$55-1</f>
        <v>0.57068310930975463</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41273</v>
      </c>
      <c r="K72" s="87">
        <v>2480.049</v>
      </c>
      <c r="L72" s="87">
        <v>2233.252</v>
      </c>
      <c r="M72" s="87">
        <v>5257.56</v>
      </c>
      <c r="N72" s="107">
        <v>41273</v>
      </c>
      <c r="O72" s="87">
        <v>1276.8</v>
      </c>
      <c r="P72" s="87">
        <v>5930.21</v>
      </c>
      <c r="Q72" s="87">
        <v>1784.29</v>
      </c>
      <c r="R72" s="87">
        <v>3103.9351400769692</v>
      </c>
      <c r="T72" s="74">
        <f t="shared" si="30"/>
        <v>41273</v>
      </c>
      <c r="U72" s="75">
        <f t="shared" si="31"/>
        <v>-0.11668597097088551</v>
      </c>
      <c r="V72" s="75">
        <f t="shared" si="32"/>
        <v>-0.11880957623192945</v>
      </c>
      <c r="W72" s="75">
        <f t="shared" si="33"/>
        <v>-5.540432814816254E-2</v>
      </c>
      <c r="X72" s="75">
        <f t="shared" si="34"/>
        <v>-0.22696890438825923</v>
      </c>
      <c r="Y72" s="75">
        <f t="shared" si="35"/>
        <v>-0.13217666676910422</v>
      </c>
      <c r="Z72" s="75">
        <f t="shared" si="36"/>
        <v>-0.15209447097678619</v>
      </c>
      <c r="AA72" s="75">
        <f t="shared" si="36"/>
        <v>0.13016806020670368</v>
      </c>
      <c r="AC72" s="74">
        <f t="shared" si="37"/>
        <v>41637</v>
      </c>
      <c r="AD72" s="75">
        <f t="shared" si="39"/>
        <v>1.2216584339517444E-2</v>
      </c>
      <c r="AE72" s="75">
        <f t="shared" si="40"/>
        <v>4.3721535831873215E-3</v>
      </c>
      <c r="AF72" s="75">
        <f t="shared" si="41"/>
        <v>0.8704348823211272</v>
      </c>
      <c r="AG72" s="75">
        <f t="shared" si="42"/>
        <v>0.3415780081769102</v>
      </c>
      <c r="AH72" s="75">
        <f t="shared" si="43"/>
        <v>1.4311261174845566</v>
      </c>
      <c r="AI72" s="75">
        <f t="shared" si="44"/>
        <v>0.57425670816352703</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41280</v>
      </c>
      <c r="K73" s="87">
        <v>2524.4090000000001</v>
      </c>
      <c r="L73" s="87">
        <v>2276.9920000000002</v>
      </c>
      <c r="M73" s="87">
        <v>5346.44</v>
      </c>
      <c r="N73" s="107">
        <v>41280</v>
      </c>
      <c r="O73" s="87">
        <v>1304.76</v>
      </c>
      <c r="P73" s="87">
        <v>5894.01</v>
      </c>
      <c r="Q73" s="87">
        <v>1778.55</v>
      </c>
      <c r="R73" s="87">
        <v>3507.2841569174489</v>
      </c>
      <c r="T73" s="74">
        <f t="shared" si="30"/>
        <v>41280</v>
      </c>
      <c r="U73" s="75">
        <f t="shared" si="31"/>
        <v>-0.10088635962137926</v>
      </c>
      <c r="V73" s="75">
        <f t="shared" si="32"/>
        <v>-0.10155076749220115</v>
      </c>
      <c r="W73" s="75">
        <f t="shared" si="33"/>
        <v>-3.9435767957847978E-2</v>
      </c>
      <c r="X73" s="75">
        <f t="shared" si="34"/>
        <v>-0.21004068584713753</v>
      </c>
      <c r="Y73" s="75">
        <f t="shared" si="35"/>
        <v>-0.13747415280466768</v>
      </c>
      <c r="Z73" s="75">
        <f t="shared" si="36"/>
        <v>-0.15482215410934497</v>
      </c>
      <c r="AA73" s="75">
        <f t="shared" si="36"/>
        <v>0.27703072175625598</v>
      </c>
      <c r="AC73" s="74">
        <f t="shared" si="37"/>
        <v>41644</v>
      </c>
      <c r="AD73" s="75">
        <f t="shared" si="39"/>
        <v>6.636266921887346E-3</v>
      </c>
      <c r="AE73" s="75">
        <f t="shared" si="40"/>
        <v>-4.2865937831005896E-3</v>
      </c>
      <c r="AF73" s="75">
        <f t="shared" si="41"/>
        <v>0.86561449218686137</v>
      </c>
      <c r="AG73" s="75">
        <f t="shared" si="42"/>
        <v>0.34299353225964313</v>
      </c>
      <c r="AH73" s="75">
        <f t="shared" si="43"/>
        <v>1.3768391973295477</v>
      </c>
      <c r="AI73" s="75">
        <f t="shared" si="44"/>
        <v>0.59618890456093787</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41287</v>
      </c>
      <c r="K74" s="87">
        <v>2483.23</v>
      </c>
      <c r="L74" s="87">
        <v>2242.9969999999998</v>
      </c>
      <c r="M74" s="87">
        <v>5334.68</v>
      </c>
      <c r="N74" s="107">
        <v>41287</v>
      </c>
      <c r="O74" s="87">
        <v>1295.32</v>
      </c>
      <c r="P74" s="87">
        <v>5948</v>
      </c>
      <c r="Q74" s="87">
        <v>1766.9</v>
      </c>
      <c r="R74" s="87">
        <v>3412.8093794660854</v>
      </c>
      <c r="T74" s="74">
        <f t="shared" si="30"/>
        <v>41287</v>
      </c>
      <c r="U74" s="75">
        <f t="shared" si="31"/>
        <v>-0.1155530006439518</v>
      </c>
      <c r="V74" s="75">
        <f t="shared" si="32"/>
        <v>-0.11496442096972892</v>
      </c>
      <c r="W74" s="75">
        <f t="shared" si="33"/>
        <v>-4.1548619756206273E-2</v>
      </c>
      <c r="X74" s="75">
        <f t="shared" si="34"/>
        <v>-0.21575607865930457</v>
      </c>
      <c r="Y74" s="75">
        <f t="shared" si="35"/>
        <v>-0.12957328896322928</v>
      </c>
      <c r="Z74" s="75">
        <f t="shared" si="36"/>
        <v>-0.16035830541497365</v>
      </c>
      <c r="AA74" s="75">
        <f t="shared" si="36"/>
        <v>0.24263168596711893</v>
      </c>
      <c r="AC74" s="74">
        <f t="shared" si="37"/>
        <v>41651</v>
      </c>
      <c r="AD74" s="75">
        <f t="shared" si="39"/>
        <v>-3.1123046021030221E-2</v>
      </c>
      <c r="AE74" s="75">
        <f t="shared" si="40"/>
        <v>-3.7668299472683908E-2</v>
      </c>
      <c r="AF74" s="75">
        <f t="shared" si="41"/>
        <v>0.83163958830099882</v>
      </c>
      <c r="AG74" s="75">
        <f t="shared" si="42"/>
        <v>0.32994511079487676</v>
      </c>
      <c r="AH74" s="75">
        <f t="shared" si="43"/>
        <v>1.2657990254383606</v>
      </c>
      <c r="AI74" s="75">
        <f t="shared" si="44"/>
        <v>0.50376036260042034</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41294</v>
      </c>
      <c r="K75" s="87">
        <v>2595.4389999999999</v>
      </c>
      <c r="L75" s="87">
        <v>2317.0700000000002</v>
      </c>
      <c r="M75" s="87">
        <v>5926.81</v>
      </c>
      <c r="N75" s="107">
        <v>41294</v>
      </c>
      <c r="O75" s="87">
        <v>1419.65</v>
      </c>
      <c r="P75" s="87">
        <v>6974.37</v>
      </c>
      <c r="Q75" s="87">
        <v>1900.56</v>
      </c>
      <c r="R75" s="87">
        <v>3364.7547880001193</v>
      </c>
      <c r="T75" s="74">
        <f t="shared" si="30"/>
        <v>41294</v>
      </c>
      <c r="U75" s="75">
        <f t="shared" si="31"/>
        <v>-7.5587748391545584E-2</v>
      </c>
      <c r="V75" s="75">
        <f t="shared" si="32"/>
        <v>-8.5736900627298884E-2</v>
      </c>
      <c r="W75" s="75">
        <f t="shared" si="33"/>
        <v>6.4835983590903146E-2</v>
      </c>
      <c r="X75" s="75">
        <f t="shared" si="34"/>
        <v>-0.140481207013465</v>
      </c>
      <c r="Y75" s="75">
        <f t="shared" si="35"/>
        <v>2.0625074084317685E-2</v>
      </c>
      <c r="Z75" s="75">
        <f t="shared" si="36"/>
        <v>-9.6842255328248639E-2</v>
      </c>
      <c r="AA75" s="75">
        <f t="shared" si="36"/>
        <v>0.22513461790023603</v>
      </c>
      <c r="AC75" s="74">
        <f t="shared" si="37"/>
        <v>41658</v>
      </c>
      <c r="AD75" s="75">
        <f t="shared" si="39"/>
        <v>-4.2707730490750828E-2</v>
      </c>
      <c r="AE75" s="75">
        <f t="shared" si="40"/>
        <v>-4.1659018863306918E-2</v>
      </c>
      <c r="AF75" s="75">
        <f t="shared" si="41"/>
        <v>0.75449562675254778</v>
      </c>
      <c r="AG75" s="75">
        <f t="shared" si="42"/>
        <v>0.28366199091956346</v>
      </c>
      <c r="AH75" s="75">
        <f t="shared" si="43"/>
        <v>1.0957019529601348</v>
      </c>
      <c r="AI75" s="75">
        <f t="shared" si="44"/>
        <v>0.48184489131464958</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41301</v>
      </c>
      <c r="K76" s="87">
        <v>2571.674</v>
      </c>
      <c r="L76" s="87">
        <v>2291.3040000000001</v>
      </c>
      <c r="M76" s="87">
        <v>5886.06</v>
      </c>
      <c r="N76" s="107">
        <v>41301</v>
      </c>
      <c r="O76" s="87">
        <v>1347.82</v>
      </c>
      <c r="P76" s="87">
        <v>7262.66</v>
      </c>
      <c r="Q76" s="87">
        <v>1858.3</v>
      </c>
      <c r="R76" s="87">
        <v>3494.9590317453667</v>
      </c>
      <c r="T76" s="74">
        <f t="shared" si="30"/>
        <v>41301</v>
      </c>
      <c r="U76" s="75">
        <f t="shared" si="31"/>
        <v>-8.4052080305905608E-2</v>
      </c>
      <c r="V76" s="75">
        <f t="shared" si="32"/>
        <v>-9.5903577947551222E-2</v>
      </c>
      <c r="W76" s="75">
        <f t="shared" si="33"/>
        <v>5.7514664646761249E-2</v>
      </c>
      <c r="X76" s="75">
        <f t="shared" si="34"/>
        <v>-0.1839702605831639</v>
      </c>
      <c r="Y76" s="75">
        <f t="shared" si="35"/>
        <v>6.2813257763670638E-2</v>
      </c>
      <c r="Z76" s="75">
        <f t="shared" si="36"/>
        <v>-0.11692446598712192</v>
      </c>
      <c r="AA76" s="75">
        <f t="shared" si="36"/>
        <v>0.27254304331617374</v>
      </c>
      <c r="AC76" s="74">
        <f t="shared" si="37"/>
        <v>41665</v>
      </c>
      <c r="AD76" s="75">
        <f t="shared" si="39"/>
        <v>-1.3182450760806708E-2</v>
      </c>
      <c r="AE76" s="75">
        <f t="shared" si="40"/>
        <v>-1.8025872518765751E-2</v>
      </c>
      <c r="AF76" s="75">
        <f t="shared" si="41"/>
        <v>0.88322115645327504</v>
      </c>
      <c r="AG76" s="75">
        <f t="shared" si="42"/>
        <v>0.34321941376220688</v>
      </c>
      <c r="AH76" s="75">
        <f t="shared" si="43"/>
        <v>1.2600437401680544</v>
      </c>
      <c r="AI76" s="75">
        <f t="shared" si="44"/>
        <v>0.57218279432015207</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41308</v>
      </c>
      <c r="K77" s="87">
        <v>2743.3240000000001</v>
      </c>
      <c r="L77" s="87">
        <v>2419.02</v>
      </c>
      <c r="M77" s="87">
        <v>6189.08</v>
      </c>
      <c r="N77" s="107">
        <v>41308</v>
      </c>
      <c r="O77" s="87">
        <v>1412.8</v>
      </c>
      <c r="P77" s="87">
        <v>7589.86</v>
      </c>
      <c r="Q77" s="87">
        <v>1936.51</v>
      </c>
      <c r="R77" s="87">
        <v>3331.4081881768416</v>
      </c>
      <c r="T77" s="74">
        <f t="shared" si="30"/>
        <v>41308</v>
      </c>
      <c r="U77" s="75">
        <f t="shared" si="31"/>
        <v>-2.291584748032538E-2</v>
      </c>
      <c r="V77" s="75">
        <f t="shared" si="32"/>
        <v>-4.5509750398325832E-2</v>
      </c>
      <c r="W77" s="75">
        <f t="shared" si="33"/>
        <v>0.1119565313082056</v>
      </c>
      <c r="X77" s="75">
        <f t="shared" si="34"/>
        <v>-0.14462849946720924</v>
      </c>
      <c r="Y77" s="75">
        <f t="shared" si="35"/>
        <v>0.11069550723428789</v>
      </c>
      <c r="Z77" s="75">
        <f t="shared" si="36"/>
        <v>-7.9758595290707279E-2</v>
      </c>
      <c r="AA77" s="75">
        <f t="shared" si="36"/>
        <v>0.21299284935934182</v>
      </c>
      <c r="AC77" s="74">
        <f t="shared" si="37"/>
        <v>41672</v>
      </c>
      <c r="AD77" s="75">
        <f t="shared" si="39"/>
        <v>-3.2178116665941725E-2</v>
      </c>
      <c r="AE77" s="75">
        <f t="shared" si="40"/>
        <v>-2.8211312630729513E-2</v>
      </c>
      <c r="AF77" s="75">
        <f t="shared" si="41"/>
        <v>0.83750561075234242</v>
      </c>
      <c r="AG77" s="75">
        <f t="shared" si="42"/>
        <v>0.28463328138058763</v>
      </c>
      <c r="AH77" s="75">
        <f t="shared" si="43"/>
        <v>1.2018800598549668</v>
      </c>
      <c r="AI77" s="75">
        <f t="shared" si="44"/>
        <v>0.5847600782735225</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41315</v>
      </c>
      <c r="K78" s="87">
        <v>2771.7249999999999</v>
      </c>
      <c r="L78" s="87">
        <v>2432.402</v>
      </c>
      <c r="M78" s="87">
        <v>6595.1746999999996</v>
      </c>
      <c r="N78" s="107">
        <v>41315</v>
      </c>
      <c r="O78" s="87">
        <v>1463.72</v>
      </c>
      <c r="P78" s="87">
        <v>8009.62</v>
      </c>
      <c r="Q78" s="87">
        <v>2001.43</v>
      </c>
      <c r="R78" s="87">
        <v>3271.4106491056045</v>
      </c>
      <c r="T78" s="74">
        <f t="shared" si="30"/>
        <v>41315</v>
      </c>
      <c r="U78" s="75">
        <f t="shared" si="31"/>
        <v>-1.2800320836111601E-2</v>
      </c>
      <c r="V78" s="75">
        <f t="shared" si="32"/>
        <v>-4.0229517692449202E-2</v>
      </c>
      <c r="W78" s="75">
        <f t="shared" si="33"/>
        <v>0.18491723855300557</v>
      </c>
      <c r="X78" s="75">
        <f t="shared" si="34"/>
        <v>-0.11379928315412191</v>
      </c>
      <c r="Y78" s="75">
        <f t="shared" si="35"/>
        <v>0.17212293094390363</v>
      </c>
      <c r="Z78" s="75">
        <f t="shared" si="36"/>
        <v>-4.8908213937795431E-2</v>
      </c>
      <c r="AA78" s="75">
        <f t="shared" si="36"/>
        <v>0.19114725681656886</v>
      </c>
      <c r="AC78" s="74">
        <f t="shared" si="37"/>
        <v>41679</v>
      </c>
      <c r="AD78" s="75">
        <f t="shared" si="39"/>
        <v>-2.7769318756572181E-2</v>
      </c>
      <c r="AE78" s="75">
        <f t="shared" si="40"/>
        <v>-2.2755560909017758E-2</v>
      </c>
      <c r="AF78" s="75">
        <f t="shared" si="41"/>
        <v>0.86883901007041953</v>
      </c>
      <c r="AG78" s="75">
        <f t="shared" si="42"/>
        <v>0.3070557852017497</v>
      </c>
      <c r="AH78" s="75">
        <f t="shared" si="43"/>
        <v>1.2587223266699921</v>
      </c>
      <c r="AI78" s="75">
        <f t="shared" si="44"/>
        <v>0.62714151116958705</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41329</v>
      </c>
      <c r="K79" s="87">
        <v>2596.6039999999998</v>
      </c>
      <c r="L79" s="87">
        <v>2314.1640000000002</v>
      </c>
      <c r="M79" s="87">
        <v>7014.2681000000002</v>
      </c>
      <c r="N79" s="107">
        <v>41329</v>
      </c>
      <c r="O79" s="87">
        <v>1534.89</v>
      </c>
      <c r="P79" s="87">
        <v>8813.44</v>
      </c>
      <c r="Q79" s="87">
        <v>2094.29</v>
      </c>
      <c r="R79" s="87">
        <v>3254.6408482985889</v>
      </c>
      <c r="T79" s="74">
        <f t="shared" si="30"/>
        <v>41329</v>
      </c>
      <c r="U79" s="75">
        <f t="shared" si="31"/>
        <v>-7.5172812701234992E-2</v>
      </c>
      <c r="V79" s="75">
        <f t="shared" si="32"/>
        <v>-8.6883542104154166E-2</v>
      </c>
      <c r="W79" s="75">
        <f t="shared" si="33"/>
        <v>0.26021334772563898</v>
      </c>
      <c r="X79" s="75">
        <f t="shared" si="34"/>
        <v>-7.0709822725951721E-2</v>
      </c>
      <c r="Y79" s="75">
        <f t="shared" si="35"/>
        <v>0.28975346202419572</v>
      </c>
      <c r="Z79" s="75">
        <f t="shared" si="36"/>
        <v>-4.7805735737875832E-3</v>
      </c>
      <c r="AA79" s="75">
        <f t="shared" si="36"/>
        <v>0.18504123578429699</v>
      </c>
      <c r="AC79" s="74">
        <f t="shared" si="37"/>
        <v>41686</v>
      </c>
      <c r="AD79" s="75">
        <f t="shared" si="39"/>
        <v>8.743771633672015E-3</v>
      </c>
      <c r="AE79" s="75">
        <f t="shared" si="40"/>
        <v>1.1349340185765167E-2</v>
      </c>
      <c r="AF79" s="75">
        <f t="shared" si="41"/>
        <v>0.98114862295201788</v>
      </c>
      <c r="AG79" s="75">
        <f t="shared" si="42"/>
        <v>0.4029801299571576</v>
      </c>
      <c r="AH79" s="75">
        <f t="shared" si="43"/>
        <v>1.4730046425967847</v>
      </c>
      <c r="AI79" s="75">
        <f t="shared" si="44"/>
        <v>0.72922601758366734</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41336</v>
      </c>
      <c r="K80" s="87">
        <v>2668.8359999999998</v>
      </c>
      <c r="L80" s="87">
        <v>2359.5059999999999</v>
      </c>
      <c r="M80" s="87">
        <v>7957.8505999999998</v>
      </c>
      <c r="N80" s="107">
        <v>41336</v>
      </c>
      <c r="O80" s="87">
        <v>1683.43</v>
      </c>
      <c r="P80" s="87">
        <v>10486.5</v>
      </c>
      <c r="Q80" s="87">
        <v>2294.16</v>
      </c>
      <c r="R80" s="87">
        <v>3229.5418586825845</v>
      </c>
      <c r="T80" s="74">
        <f t="shared" si="30"/>
        <v>41336</v>
      </c>
      <c r="U80" s="75">
        <f t="shared" si="31"/>
        <v>-4.9446087566033636E-2</v>
      </c>
      <c r="V80" s="75">
        <f t="shared" si="32"/>
        <v>-6.899262061634559E-2</v>
      </c>
      <c r="W80" s="75">
        <f t="shared" si="33"/>
        <v>0.42974140742160749</v>
      </c>
      <c r="X80" s="75">
        <f t="shared" si="34"/>
        <v>1.9222851884142189E-2</v>
      </c>
      <c r="Y80" s="75">
        <f t="shared" si="35"/>
        <v>0.53458804729103826</v>
      </c>
      <c r="Z80" s="75">
        <f t="shared" si="36"/>
        <v>9.0198873761494047E-2</v>
      </c>
      <c r="AA80" s="75">
        <f t="shared" si="36"/>
        <v>0.17590248928111962</v>
      </c>
      <c r="AC80" s="74">
        <f t="shared" si="37"/>
        <v>41693</v>
      </c>
      <c r="AD80" s="75">
        <f t="shared" si="39"/>
        <v>-5.0020279679411361E-3</v>
      </c>
      <c r="AE80" s="75">
        <f t="shared" si="40"/>
        <v>1.0319276670758493E-2</v>
      </c>
      <c r="AF80" s="75">
        <f t="shared" si="41"/>
        <v>0.94131364687949626</v>
      </c>
      <c r="AG80" s="75">
        <f t="shared" si="42"/>
        <v>0.37146213096609504</v>
      </c>
      <c r="AH80" s="75">
        <f t="shared" si="43"/>
        <v>1.4470874419675401</v>
      </c>
      <c r="AI80" s="75">
        <f t="shared" si="44"/>
        <v>0.68480969610472142</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41343</v>
      </c>
      <c r="K81" s="87">
        <v>2606.9270000000001</v>
      </c>
      <c r="L81" s="87">
        <v>2318.6109999999999</v>
      </c>
      <c r="M81" s="87">
        <v>7311.9741000000004</v>
      </c>
      <c r="N81" s="107">
        <v>41343</v>
      </c>
      <c r="O81" s="87">
        <v>1572.8</v>
      </c>
      <c r="P81" s="87">
        <v>9371.52</v>
      </c>
      <c r="Q81" s="87">
        <v>2284.2800000000002</v>
      </c>
      <c r="R81" s="87">
        <v>3056.9178937218499</v>
      </c>
      <c r="T81" s="74">
        <f t="shared" si="30"/>
        <v>41343</v>
      </c>
      <c r="U81" s="75">
        <f t="shared" si="31"/>
        <v>-7.149609070031171E-2</v>
      </c>
      <c r="V81" s="75">
        <f t="shared" si="32"/>
        <v>-8.5128857091223975E-2</v>
      </c>
      <c r="W81" s="75">
        <f t="shared" si="33"/>
        <v>0.31370047846391369</v>
      </c>
      <c r="X81" s="75">
        <f t="shared" si="34"/>
        <v>-4.7757434854209135E-2</v>
      </c>
      <c r="Y81" s="75">
        <f t="shared" si="35"/>
        <v>0.37142255060782059</v>
      </c>
      <c r="Z81" s="75">
        <f t="shared" si="36"/>
        <v>8.5503837289424345E-2</v>
      </c>
      <c r="AA81" s="75">
        <f t="shared" si="36"/>
        <v>0.11304869794190187</v>
      </c>
      <c r="AC81" s="74">
        <f t="shared" si="37"/>
        <v>41700</v>
      </c>
      <c r="AD81" s="75">
        <f t="shared" si="39"/>
        <v>-4.2495485958684021E-2</v>
      </c>
      <c r="AE81" s="75">
        <f t="shared" si="40"/>
        <v>-1.7112915992703814E-2</v>
      </c>
      <c r="AF81" s="75">
        <f t="shared" si="41"/>
        <v>0.78451520012007125</v>
      </c>
      <c r="AG81" s="75">
        <f t="shared" si="42"/>
        <v>0.27230768072402545</v>
      </c>
      <c r="AH81" s="75">
        <f t="shared" si="43"/>
        <v>1.3117123892107587</v>
      </c>
      <c r="AI81" s="75">
        <f t="shared" si="44"/>
        <v>0.6450262305500889</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41350</v>
      </c>
      <c r="K82" s="87">
        <v>2539.873</v>
      </c>
      <c r="L82" s="87">
        <v>2278.4009999999998</v>
      </c>
      <c r="M82" s="87">
        <v>7334.0315000000001</v>
      </c>
      <c r="N82" s="107">
        <v>41350</v>
      </c>
      <c r="O82" s="87">
        <v>1535.66</v>
      </c>
      <c r="P82" s="87">
        <v>9533.43</v>
      </c>
      <c r="Q82" s="87">
        <v>2273.19</v>
      </c>
      <c r="R82" s="87">
        <v>3186.1758942838505</v>
      </c>
      <c r="T82" s="74">
        <f t="shared" si="30"/>
        <v>41350</v>
      </c>
      <c r="U82" s="75">
        <f t="shared" si="31"/>
        <v>-9.5378578063472053E-2</v>
      </c>
      <c r="V82" s="75">
        <f t="shared" si="32"/>
        <v>-0.10099480815259732</v>
      </c>
      <c r="W82" s="75">
        <f t="shared" si="33"/>
        <v>0.3176634051014231</v>
      </c>
      <c r="X82" s="75">
        <f t="shared" si="34"/>
        <v>-7.0243630727501727E-2</v>
      </c>
      <c r="Y82" s="75">
        <f t="shared" si="35"/>
        <v>0.39511636176854092</v>
      </c>
      <c r="Z82" s="75">
        <f t="shared" si="36"/>
        <v>8.023380141136216E-2</v>
      </c>
      <c r="AA82" s="75">
        <f t="shared" si="36"/>
        <v>0.1601125885094512</v>
      </c>
      <c r="AC82" s="74">
        <f t="shared" si="37"/>
        <v>41707</v>
      </c>
      <c r="AD82" s="75">
        <f t="shared" si="39"/>
        <v>-4.7159153078402571E-2</v>
      </c>
      <c r="AE82" s="75">
        <f t="shared" si="40"/>
        <v>-1.6345267730476065E-2</v>
      </c>
      <c r="AF82" s="75">
        <f t="shared" si="41"/>
        <v>0.78941315017129732</v>
      </c>
      <c r="AG82" s="75">
        <f t="shared" si="42"/>
        <v>0.27025215905069522</v>
      </c>
      <c r="AH82" s="75">
        <f t="shared" si="43"/>
        <v>1.382594482599854</v>
      </c>
      <c r="AI82" s="75">
        <f t="shared" si="44"/>
        <v>0.67458507785539457</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41357</v>
      </c>
      <c r="K83" s="87">
        <v>2618.308</v>
      </c>
      <c r="L83" s="87">
        <v>2328.2779999999998</v>
      </c>
      <c r="M83" s="87">
        <v>7589.65</v>
      </c>
      <c r="N83" s="107">
        <v>41357</v>
      </c>
      <c r="O83" s="87">
        <v>1628.51</v>
      </c>
      <c r="P83" s="87">
        <v>9918.66</v>
      </c>
      <c r="Q83" s="87">
        <v>2538.6799999999998</v>
      </c>
      <c r="R83" s="87">
        <v>3031.3118261980608</v>
      </c>
      <c r="T83" s="74">
        <f t="shared" si="30"/>
        <v>41357</v>
      </c>
      <c r="U83" s="75">
        <f t="shared" si="31"/>
        <v>-6.7442542982351195E-2</v>
      </c>
      <c r="V83" s="75">
        <f t="shared" si="32"/>
        <v>-8.1314478854210948E-2</v>
      </c>
      <c r="W83" s="75">
        <f t="shared" si="33"/>
        <v>0.36358891593634635</v>
      </c>
      <c r="X83" s="75">
        <f t="shared" si="34"/>
        <v>-1.4028141044270082E-2</v>
      </c>
      <c r="Y83" s="75">
        <f t="shared" si="35"/>
        <v>0.45149068622931665</v>
      </c>
      <c r="Z83" s="75">
        <f t="shared" si="36"/>
        <v>0.20639627438401398</v>
      </c>
      <c r="AA83" s="75">
        <f t="shared" si="36"/>
        <v>0.10372532024330572</v>
      </c>
      <c r="AC83" s="74">
        <f t="shared" si="37"/>
        <v>41714</v>
      </c>
      <c r="AD83" s="75">
        <f t="shared" si="39"/>
        <v>-6.7162870653436513E-2</v>
      </c>
      <c r="AE83" s="75">
        <f t="shared" si="40"/>
        <v>-4.1950591366394785E-2</v>
      </c>
      <c r="AF83" s="75">
        <f t="shared" si="41"/>
        <v>0.73097276635182018</v>
      </c>
      <c r="AG83" s="75">
        <f t="shared" si="42"/>
        <v>0.24816094809996003</v>
      </c>
      <c r="AH83" s="75">
        <f t="shared" si="43"/>
        <v>1.2495844684034836</v>
      </c>
      <c r="AI83" s="75">
        <f t="shared" si="44"/>
        <v>0.6008106104108244</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41364</v>
      </c>
      <c r="K84" s="87">
        <v>2495.0830000000001</v>
      </c>
      <c r="L84" s="87">
        <v>2236.6210000000001</v>
      </c>
      <c r="M84" s="87">
        <v>7227.9880000000003</v>
      </c>
      <c r="N84" s="107">
        <v>41364</v>
      </c>
      <c r="O84" s="87">
        <v>1525.21</v>
      </c>
      <c r="P84" s="87">
        <v>9113.4699999999993</v>
      </c>
      <c r="Q84" s="87">
        <v>2431.39</v>
      </c>
      <c r="R84" s="87">
        <v>3415.5611234549215</v>
      </c>
      <c r="T84" s="74">
        <f t="shared" si="30"/>
        <v>41364</v>
      </c>
      <c r="U84" s="75">
        <f t="shared" si="31"/>
        <v>-0.11133134164201985</v>
      </c>
      <c r="V84" s="75">
        <f t="shared" si="32"/>
        <v>-0.11748024549017944</v>
      </c>
      <c r="W84" s="75">
        <f t="shared" si="33"/>
        <v>0.29861117723754327</v>
      </c>
      <c r="X84" s="75">
        <f t="shared" si="34"/>
        <v>-7.6570522135038233E-2</v>
      </c>
      <c r="Y84" s="75">
        <f t="shared" si="35"/>
        <v>0.33365967018027543</v>
      </c>
      <c r="Z84" s="75">
        <f t="shared" si="36"/>
        <v>0.15541140969895695</v>
      </c>
      <c r="AA84" s="75">
        <f t="shared" si="36"/>
        <v>0.24363361836122532</v>
      </c>
      <c r="AC84" s="74">
        <f t="shared" si="37"/>
        <v>41721</v>
      </c>
      <c r="AD84" s="75">
        <f t="shared" si="39"/>
        <v>-5.1360100752435578E-2</v>
      </c>
      <c r="AE84" s="75">
        <f t="shared" si="40"/>
        <v>-2.1263283278460277E-2</v>
      </c>
      <c r="AF84" s="75">
        <f t="shared" si="41"/>
        <v>0.70182930845479485</v>
      </c>
      <c r="AG84" s="75">
        <f t="shared" si="42"/>
        <v>0.20836062734822636</v>
      </c>
      <c r="AH84" s="75">
        <f t="shared" si="43"/>
        <v>1.2233725971683995</v>
      </c>
      <c r="AI84" s="75">
        <f t="shared" si="44"/>
        <v>0.6068037754152007</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41371</v>
      </c>
      <c r="K85" s="87">
        <v>2483.547</v>
      </c>
      <c r="L85" s="87">
        <v>2225.2950000000001</v>
      </c>
      <c r="M85" s="87">
        <v>6992.3936000000003</v>
      </c>
      <c r="N85" s="107">
        <v>41371</v>
      </c>
      <c r="O85" s="87">
        <v>1504.16</v>
      </c>
      <c r="P85" s="87">
        <v>8741.0300000000007</v>
      </c>
      <c r="Q85" s="87">
        <v>2405.4699999999998</v>
      </c>
      <c r="R85" s="87">
        <v>3462.0821259098543</v>
      </c>
      <c r="T85" s="74">
        <f t="shared" si="30"/>
        <v>41371</v>
      </c>
      <c r="U85" s="75">
        <f t="shared" si="31"/>
        <v>-0.1154400953960304</v>
      </c>
      <c r="V85" s="75">
        <f t="shared" si="32"/>
        <v>-0.12194922737829461</v>
      </c>
      <c r="W85" s="75">
        <f t="shared" si="33"/>
        <v>0.25628328168285064</v>
      </c>
      <c r="X85" s="75">
        <f t="shared" si="34"/>
        <v>-8.9315121573186107E-2</v>
      </c>
      <c r="Y85" s="75">
        <f t="shared" si="35"/>
        <v>0.27915702655913655</v>
      </c>
      <c r="Z85" s="75">
        <f t="shared" si="36"/>
        <v>0.14309406705158367</v>
      </c>
      <c r="AA85" s="75">
        <f t="shared" si="36"/>
        <v>0.26057229418099759</v>
      </c>
      <c r="AC85" s="74">
        <f t="shared" si="37"/>
        <v>41728</v>
      </c>
      <c r="AD85" s="75">
        <f t="shared" si="39"/>
        <v>-5.4362723708153649E-2</v>
      </c>
      <c r="AE85" s="75">
        <f t="shared" si="40"/>
        <v>-2.4086756681312105E-2</v>
      </c>
      <c r="AF85" s="75">
        <f t="shared" si="41"/>
        <v>0.59124538495500145</v>
      </c>
      <c r="AG85" s="75">
        <f t="shared" si="42"/>
        <v>0.15059519775925545</v>
      </c>
      <c r="AH85" s="75">
        <f t="shared" si="43"/>
        <v>1.1314046732916396</v>
      </c>
      <c r="AI85" s="75">
        <f t="shared" si="44"/>
        <v>0.55356217002748487</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41378</v>
      </c>
      <c r="K86" s="87">
        <v>2462.1120000000001</v>
      </c>
      <c r="L86" s="87">
        <v>2206.7800000000002</v>
      </c>
      <c r="M86" s="87">
        <v>6996.6313</v>
      </c>
      <c r="N86" s="107">
        <v>41378</v>
      </c>
      <c r="O86" s="87">
        <v>1484.61</v>
      </c>
      <c r="P86" s="87">
        <v>8630.2800000000007</v>
      </c>
      <c r="Q86" s="87">
        <v>2359.3200000000002</v>
      </c>
      <c r="R86" s="87">
        <v>3494.7145473680416</v>
      </c>
      <c r="T86" s="74">
        <f t="shared" si="30"/>
        <v>41378</v>
      </c>
      <c r="U86" s="75">
        <f t="shared" si="31"/>
        <v>-0.12307455592976946</v>
      </c>
      <c r="V86" s="75">
        <f t="shared" si="32"/>
        <v>-0.12925482508785258</v>
      </c>
      <c r="W86" s="75">
        <f t="shared" si="33"/>
        <v>0.25704464495376067</v>
      </c>
      <c r="X86" s="75">
        <f t="shared" si="34"/>
        <v>-0.10115155478058713</v>
      </c>
      <c r="Y86" s="75">
        <f t="shared" si="35"/>
        <v>0.26294993875696404</v>
      </c>
      <c r="Z86" s="75">
        <f t="shared" si="36"/>
        <v>0.12116330458336311</v>
      </c>
      <c r="AA86" s="75">
        <f t="shared" si="36"/>
        <v>0.27245402456352497</v>
      </c>
      <c r="AC86" s="74">
        <f t="shared" si="37"/>
        <v>41735</v>
      </c>
      <c r="AD86" s="75">
        <f t="shared" si="39"/>
        <v>-3.9638753654406944E-2</v>
      </c>
      <c r="AE86" s="75">
        <f t="shared" si="40"/>
        <v>-1.5904085074164409E-2</v>
      </c>
      <c r="AF86" s="75">
        <f t="shared" si="41"/>
        <v>0.63898169310032671</v>
      </c>
      <c r="AG86" s="75">
        <f t="shared" si="42"/>
        <v>0.18596071167732053</v>
      </c>
      <c r="AH86" s="75">
        <f t="shared" si="43"/>
        <v>1.2062540766603997</v>
      </c>
      <c r="AI86" s="75">
        <f t="shared" si="44"/>
        <v>0.57461908558239605</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41385</v>
      </c>
      <c r="K87" s="87">
        <v>2533.8270000000002</v>
      </c>
      <c r="L87" s="87">
        <v>2244.643</v>
      </c>
      <c r="M87" s="87">
        <v>7477.2716</v>
      </c>
      <c r="N87" s="107">
        <v>41385</v>
      </c>
      <c r="O87" s="87">
        <v>1555.11</v>
      </c>
      <c r="P87" s="87">
        <v>9409.2000000000007</v>
      </c>
      <c r="Q87" s="87">
        <v>2557.06</v>
      </c>
      <c r="R87" s="87">
        <v>3399.0732834908567</v>
      </c>
      <c r="T87" s="74">
        <f t="shared" si="30"/>
        <v>41385</v>
      </c>
      <c r="U87" s="75">
        <f t="shared" si="31"/>
        <v>-9.7531969637392524E-2</v>
      </c>
      <c r="V87" s="75">
        <f t="shared" si="32"/>
        <v>-0.11431494682282461</v>
      </c>
      <c r="W87" s="75">
        <f t="shared" si="33"/>
        <v>0.34339853289751576</v>
      </c>
      <c r="X87" s="75">
        <f t="shared" si="34"/>
        <v>-5.8467741935483986E-2</v>
      </c>
      <c r="Y87" s="75">
        <f t="shared" si="35"/>
        <v>0.37693661894539066</v>
      </c>
      <c r="Z87" s="75">
        <f t="shared" si="36"/>
        <v>0.21513056288165</v>
      </c>
      <c r="AA87" s="75">
        <f t="shared" si="36"/>
        <v>0.237630261567912</v>
      </c>
      <c r="AC87" s="74">
        <f t="shared" si="37"/>
        <v>41742</v>
      </c>
      <c r="AD87" s="75">
        <f t="shared" si="39"/>
        <v>-2.2019820914831456E-3</v>
      </c>
      <c r="AE87" s="75">
        <f t="shared" si="40"/>
        <v>1.837289159621136E-2</v>
      </c>
      <c r="AF87" s="75">
        <f t="shared" si="41"/>
        <v>0.64852282051330667</v>
      </c>
      <c r="AG87" s="75">
        <f t="shared" si="42"/>
        <v>0.18739129452689118</v>
      </c>
      <c r="AH87" s="75">
        <f t="shared" si="43"/>
        <v>1.1728304492959367</v>
      </c>
      <c r="AI87" s="75">
        <f t="shared" si="44"/>
        <v>0.58322694303984468</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41392</v>
      </c>
      <c r="K88" s="87">
        <v>2447.306</v>
      </c>
      <c r="L88" s="87">
        <v>2177.9119999999998</v>
      </c>
      <c r="M88" s="87">
        <v>7120.7610999999997</v>
      </c>
      <c r="N88" s="107">
        <v>41392</v>
      </c>
      <c r="O88" s="87">
        <v>1480.94</v>
      </c>
      <c r="P88" s="87">
        <v>8264.91</v>
      </c>
      <c r="Q88" s="87">
        <v>2351.31</v>
      </c>
      <c r="R88" s="87">
        <v>3376.9761279300374</v>
      </c>
      <c r="T88" s="74">
        <f t="shared" si="30"/>
        <v>41392</v>
      </c>
      <c r="U88" s="75">
        <f t="shared" si="31"/>
        <v>-0.12834797896044547</v>
      </c>
      <c r="V88" s="75">
        <f t="shared" si="32"/>
        <v>-0.14064548102517493</v>
      </c>
      <c r="W88" s="75">
        <f t="shared" si="33"/>
        <v>0.2793463346782401</v>
      </c>
      <c r="X88" s="75">
        <f t="shared" si="34"/>
        <v>-0.10337353482514777</v>
      </c>
      <c r="Y88" s="75">
        <f t="shared" si="35"/>
        <v>0.20948191464608534</v>
      </c>
      <c r="Z88" s="75">
        <f t="shared" si="36"/>
        <v>0.11735690355691775</v>
      </c>
      <c r="AA88" s="75">
        <f t="shared" si="36"/>
        <v>0.22958450728851099</v>
      </c>
      <c r="AC88" s="74">
        <f t="shared" si="37"/>
        <v>41749</v>
      </c>
      <c r="AD88" s="75">
        <f t="shared" si="39"/>
        <v>-2.2497920399072613E-2</v>
      </c>
      <c r="AE88" s="75">
        <f t="shared" si="40"/>
        <v>2.697762635127221E-3</v>
      </c>
      <c r="AF88" s="75">
        <f t="shared" si="41"/>
        <v>0.64951734061986111</v>
      </c>
      <c r="AG88" s="75">
        <f t="shared" si="42"/>
        <v>0.19287268565577143</v>
      </c>
      <c r="AH88" s="75">
        <f t="shared" si="43"/>
        <v>1.2004450753942368</v>
      </c>
      <c r="AI88" s="75">
        <f t="shared" si="44"/>
        <v>0.57985404552575393</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41399</v>
      </c>
      <c r="K89" s="87">
        <v>2492.9119999999998</v>
      </c>
      <c r="L89" s="87">
        <v>2205.4969999999998</v>
      </c>
      <c r="M89" s="87">
        <v>7499.1680999999999</v>
      </c>
      <c r="N89" s="107">
        <v>41399</v>
      </c>
      <c r="O89" s="87">
        <v>1547.76</v>
      </c>
      <c r="P89" s="87">
        <v>8502.57</v>
      </c>
      <c r="Q89" s="87">
        <v>2440.54</v>
      </c>
      <c r="R89" s="87">
        <v>3321.4434917461608</v>
      </c>
      <c r="T89" s="74">
        <f t="shared" si="30"/>
        <v>41399</v>
      </c>
      <c r="U89" s="75">
        <f t="shared" si="31"/>
        <v>-0.11210458231469311</v>
      </c>
      <c r="V89" s="75">
        <f t="shared" si="32"/>
        <v>-0.12976106769446161</v>
      </c>
      <c r="W89" s="75">
        <f t="shared" si="33"/>
        <v>0.34733255155421272</v>
      </c>
      <c r="X89" s="75">
        <f t="shared" si="34"/>
        <v>-6.2917756466143615E-2</v>
      </c>
      <c r="Y89" s="75">
        <f t="shared" si="35"/>
        <v>0.24426093484531175</v>
      </c>
      <c r="Z89" s="75">
        <f t="shared" si="36"/>
        <v>0.15975954570294859</v>
      </c>
      <c r="AA89" s="75">
        <f t="shared" si="36"/>
        <v>0.20936462224524943</v>
      </c>
      <c r="AC89" s="74">
        <f t="shared" si="37"/>
        <v>41756</v>
      </c>
      <c r="AD89" s="75">
        <f t="shared" si="39"/>
        <v>-4.7392929664447192E-2</v>
      </c>
      <c r="AE89" s="75">
        <f t="shared" si="40"/>
        <v>-2.6568946859238274E-2</v>
      </c>
      <c r="AF89" s="75">
        <f t="shared" si="41"/>
        <v>0.57949464458346389</v>
      </c>
      <c r="AG89" s="75">
        <f t="shared" si="42"/>
        <v>0.15993916258197594</v>
      </c>
      <c r="AH89" s="75">
        <f t="shared" si="43"/>
        <v>1.073277826804282</v>
      </c>
      <c r="AI89" s="75">
        <f t="shared" si="44"/>
        <v>0.50150247252900426</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41406</v>
      </c>
      <c r="K90" s="87">
        <v>2540.8359999999998</v>
      </c>
      <c r="L90" s="87">
        <v>2246.8310000000001</v>
      </c>
      <c r="M90" s="87">
        <v>8285.6810999999998</v>
      </c>
      <c r="N90" s="107">
        <v>41406</v>
      </c>
      <c r="O90" s="87">
        <v>1653.35</v>
      </c>
      <c r="P90" s="87">
        <v>10700.23</v>
      </c>
      <c r="Q90" s="87">
        <v>2594.41</v>
      </c>
      <c r="R90" s="87">
        <v>3249.4787209129522</v>
      </c>
      <c r="T90" s="74">
        <f t="shared" si="30"/>
        <v>41406</v>
      </c>
      <c r="U90" s="75">
        <f t="shared" si="31"/>
        <v>-9.5035588304013707E-2</v>
      </c>
      <c r="V90" s="75">
        <f t="shared" si="32"/>
        <v>-0.1134516118085922</v>
      </c>
      <c r="W90" s="75">
        <f t="shared" si="33"/>
        <v>0.48864083441835571</v>
      </c>
      <c r="X90" s="75">
        <f t="shared" si="34"/>
        <v>1.0110917368981731E-3</v>
      </c>
      <c r="Y90" s="75">
        <f t="shared" si="35"/>
        <v>0.56586516580984947</v>
      </c>
      <c r="Z90" s="75">
        <f t="shared" si="36"/>
        <v>0.23287951148810793</v>
      </c>
      <c r="AA90" s="75">
        <f t="shared" si="36"/>
        <v>0.18316166316738336</v>
      </c>
      <c r="AC90" s="74">
        <f t="shared" si="37"/>
        <v>41763</v>
      </c>
      <c r="AD90" s="75">
        <f t="shared" si="39"/>
        <v>-5.1421181476984712E-2</v>
      </c>
      <c r="AE90" s="75">
        <f t="shared" si="40"/>
        <v>-3.1425779980345125E-2</v>
      </c>
      <c r="AF90" s="75">
        <f t="shared" si="41"/>
        <v>0.522722418406808</v>
      </c>
      <c r="AG90" s="75">
        <f t="shared" si="42"/>
        <v>0.1482460301325923</v>
      </c>
      <c r="AH90" s="75">
        <f t="shared" si="43"/>
        <v>0.92707669876836896</v>
      </c>
      <c r="AI90" s="75">
        <f t="shared" si="44"/>
        <v>0.49795117382408516</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41413</v>
      </c>
      <c r="K91" s="87">
        <v>2592.0479999999998</v>
      </c>
      <c r="L91" s="87">
        <v>2282.87</v>
      </c>
      <c r="M91" s="87">
        <v>8453.8857000000007</v>
      </c>
      <c r="N91" s="107">
        <v>41413</v>
      </c>
      <c r="O91" s="87">
        <v>1692.87</v>
      </c>
      <c r="P91" s="87">
        <v>11352.33</v>
      </c>
      <c r="Q91" s="87">
        <v>2658.88</v>
      </c>
      <c r="R91" s="87">
        <v>3078.6679666730615</v>
      </c>
      <c r="T91" s="74">
        <f t="shared" si="30"/>
        <v>41413</v>
      </c>
      <c r="U91" s="75">
        <f t="shared" si="31"/>
        <v>-7.6795513993127562E-2</v>
      </c>
      <c r="V91" s="75">
        <f t="shared" si="32"/>
        <v>-9.9231442440255169E-2</v>
      </c>
      <c r="W91" s="75">
        <f t="shared" si="33"/>
        <v>0.51886119084711169</v>
      </c>
      <c r="X91" s="75">
        <f t="shared" si="34"/>
        <v>2.493824469630912E-2</v>
      </c>
      <c r="Y91" s="75">
        <f t="shared" si="35"/>
        <v>0.66129308414661447</v>
      </c>
      <c r="Z91" s="75">
        <f t="shared" si="36"/>
        <v>0.2635160500867253</v>
      </c>
      <c r="AA91" s="75">
        <f t="shared" si="36"/>
        <v>0.12096807661681064</v>
      </c>
      <c r="AC91" s="74">
        <f t="shared" si="37"/>
        <v>41770</v>
      </c>
      <c r="AD91" s="75">
        <f t="shared" si="39"/>
        <v>-6.2296187024784344E-2</v>
      </c>
      <c r="AE91" s="75">
        <f t="shared" si="40"/>
        <v>-3.870218688937066E-2</v>
      </c>
      <c r="AF91" s="75">
        <f t="shared" si="41"/>
        <v>0.48712787875260166</v>
      </c>
      <c r="AG91" s="75">
        <f t="shared" si="42"/>
        <v>0.12521364625450815</v>
      </c>
      <c r="AH91" s="75">
        <f t="shared" si="43"/>
        <v>0.80599930936576758</v>
      </c>
      <c r="AI91" s="75">
        <f t="shared" si="44"/>
        <v>0.49427164926325884</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41420</v>
      </c>
      <c r="K92" s="87">
        <v>2597.2280000000001</v>
      </c>
      <c r="L92" s="87">
        <v>2288.5329999999999</v>
      </c>
      <c r="M92" s="87">
        <v>8798.5224999999991</v>
      </c>
      <c r="N92" s="107">
        <v>41420</v>
      </c>
      <c r="O92" s="87">
        <v>1740.55</v>
      </c>
      <c r="P92" s="87">
        <v>11990.08</v>
      </c>
      <c r="Q92" s="87">
        <v>2743.5</v>
      </c>
      <c r="R92" s="87">
        <v>3054.0185625195058</v>
      </c>
      <c r="T92" s="74">
        <f t="shared" si="30"/>
        <v>41420</v>
      </c>
      <c r="U92" s="75">
        <f t="shared" si="31"/>
        <v>-7.4950563885137322E-2</v>
      </c>
      <c r="V92" s="75">
        <f t="shared" si="32"/>
        <v>-9.6996951496197581E-2</v>
      </c>
      <c r="W92" s="75">
        <f t="shared" si="33"/>
        <v>0.58078010944069236</v>
      </c>
      <c r="X92" s="75">
        <f t="shared" si="34"/>
        <v>5.3805821950983157E-2</v>
      </c>
      <c r="Y92" s="75">
        <f t="shared" si="35"/>
        <v>0.75462103219027621</v>
      </c>
      <c r="Z92" s="75">
        <f t="shared" si="36"/>
        <v>0.30372799201653722</v>
      </c>
      <c r="AA92" s="75">
        <f t="shared" si="36"/>
        <v>0.11199302784153753</v>
      </c>
      <c r="AC92" s="74">
        <f t="shared" si="37"/>
        <v>41777</v>
      </c>
      <c r="AD92" s="75">
        <f t="shared" si="39"/>
        <v>-5.7005014331998782E-2</v>
      </c>
      <c r="AE92" s="75">
        <f t="shared" si="40"/>
        <v>-3.1355993774688007E-2</v>
      </c>
      <c r="AF92" s="75">
        <f t="shared" si="41"/>
        <v>0.4701710509637167</v>
      </c>
      <c r="AG92" s="75">
        <f t="shared" si="42"/>
        <v>0.1014283240345446</v>
      </c>
      <c r="AH92" s="75">
        <f t="shared" si="43"/>
        <v>0.75045543490772371</v>
      </c>
      <c r="AI92" s="75">
        <f t="shared" si="44"/>
        <v>0.46478527744172693</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41427</v>
      </c>
      <c r="K93" s="87">
        <v>2606.4259999999999</v>
      </c>
      <c r="L93" s="87">
        <v>2300.5949999999998</v>
      </c>
      <c r="M93" s="87">
        <v>9458.6983</v>
      </c>
      <c r="N93" s="107">
        <v>41427</v>
      </c>
      <c r="O93" s="87">
        <v>1846.53</v>
      </c>
      <c r="P93" s="87">
        <v>13282.65</v>
      </c>
      <c r="Q93" s="87">
        <v>2811.01</v>
      </c>
      <c r="R93" s="87">
        <v>2914.7498492177392</v>
      </c>
      <c r="T93" s="74">
        <f t="shared" si="30"/>
        <v>41427</v>
      </c>
      <c r="U93" s="75">
        <f t="shared" si="31"/>
        <v>-7.1674530855544094E-2</v>
      </c>
      <c r="V93" s="75">
        <f t="shared" si="32"/>
        <v>-9.2237560755031645E-2</v>
      </c>
      <c r="W93" s="75">
        <f t="shared" si="33"/>
        <v>0.6993901116739194</v>
      </c>
      <c r="X93" s="75">
        <f t="shared" si="34"/>
        <v>0.11797079337401906</v>
      </c>
      <c r="Y93" s="75">
        <f t="shared" si="35"/>
        <v>0.94377494172033649</v>
      </c>
      <c r="Z93" s="75">
        <f t="shared" si="36"/>
        <v>0.33580915722194526</v>
      </c>
      <c r="AA93" s="75">
        <f t="shared" si="36"/>
        <v>6.1284155247041783E-2</v>
      </c>
      <c r="AC93" s="74">
        <f t="shared" si="37"/>
        <v>41784</v>
      </c>
      <c r="AD93" s="75">
        <f t="shared" si="39"/>
        <v>-5.5923138477033341E-2</v>
      </c>
      <c r="AE93" s="75">
        <f t="shared" si="40"/>
        <v>-2.7501022893699267E-2</v>
      </c>
      <c r="AF93" s="75">
        <f t="shared" si="41"/>
        <v>0.51914944401346208</v>
      </c>
      <c r="AG93" s="75">
        <f t="shared" si="42"/>
        <v>0.13305926377688926</v>
      </c>
      <c r="AH93" s="75">
        <f t="shared" si="43"/>
        <v>0.8374093542569927</v>
      </c>
      <c r="AI93" s="75">
        <f t="shared" si="44"/>
        <v>0.47813191653054288</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41434</v>
      </c>
      <c r="K94" s="87">
        <v>2484.16</v>
      </c>
      <c r="L94" s="87">
        <v>2210.8980000000001</v>
      </c>
      <c r="M94" s="87">
        <v>8466.0910000000003</v>
      </c>
      <c r="N94" s="107">
        <v>41434</v>
      </c>
      <c r="O94" s="87">
        <v>1663.75</v>
      </c>
      <c r="P94" s="87">
        <v>11295.82</v>
      </c>
      <c r="Q94" s="87">
        <v>2647.93</v>
      </c>
      <c r="R94" s="87">
        <v>2742.3839427112493</v>
      </c>
      <c r="T94" s="74">
        <f t="shared" si="30"/>
        <v>41434</v>
      </c>
      <c r="U94" s="75">
        <f t="shared" si="31"/>
        <v>-0.11522176442765242</v>
      </c>
      <c r="V94" s="75">
        <f t="shared" si="32"/>
        <v>-0.12762995598885396</v>
      </c>
      <c r="W94" s="75">
        <f t="shared" si="33"/>
        <v>0.52105404714426351</v>
      </c>
      <c r="X94" s="75">
        <f t="shared" si="34"/>
        <v>7.3077109367432058E-3</v>
      </c>
      <c r="Y94" s="75">
        <f t="shared" si="35"/>
        <v>0.65302344503419207</v>
      </c>
      <c r="Z94" s="75">
        <f t="shared" si="36"/>
        <v>0.25831254306555462</v>
      </c>
      <c r="AA94" s="75">
        <f t="shared" si="36"/>
        <v>-1.4756749075854891E-3</v>
      </c>
      <c r="AC94" s="74">
        <f t="shared" si="37"/>
        <v>41791</v>
      </c>
      <c r="AD94" s="75">
        <f t="shared" si="39"/>
        <v>-5.2385729609254805E-2</v>
      </c>
      <c r="AE94" s="75">
        <f t="shared" si="40"/>
        <v>-2.5281725956262102E-2</v>
      </c>
      <c r="AF94" s="75">
        <f t="shared" si="41"/>
        <v>0.52908235036806528</v>
      </c>
      <c r="AG94" s="75">
        <f t="shared" si="42"/>
        <v>0.14368322378080456</v>
      </c>
      <c r="AH94" s="75">
        <f t="shared" si="43"/>
        <v>0.81422553044545931</v>
      </c>
      <c r="AI94" s="75">
        <f t="shared" si="44"/>
        <v>0.4629343650868869</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41441</v>
      </c>
      <c r="K95" s="87">
        <v>2416.7710000000002</v>
      </c>
      <c r="L95" s="87">
        <v>2162.0410000000002</v>
      </c>
      <c r="M95" s="87">
        <v>8913.0702000000001</v>
      </c>
      <c r="N95" s="107">
        <v>41441</v>
      </c>
      <c r="O95" s="87">
        <v>1714.92</v>
      </c>
      <c r="P95" s="87">
        <v>12351.95</v>
      </c>
      <c r="Q95" s="87">
        <v>2661.74</v>
      </c>
      <c r="R95" s="87">
        <v>2819.1340662185412</v>
      </c>
      <c r="T95" s="74">
        <f t="shared" si="30"/>
        <v>41441</v>
      </c>
      <c r="U95" s="75">
        <f t="shared" si="31"/>
        <v>-0.1392235680622752</v>
      </c>
      <c r="V95" s="75">
        <f t="shared" si="32"/>
        <v>-0.14690781649632767</v>
      </c>
      <c r="W95" s="75">
        <f t="shared" si="33"/>
        <v>0.60136023817732753</v>
      </c>
      <c r="X95" s="75">
        <f t="shared" si="34"/>
        <v>3.828828828828823E-2</v>
      </c>
      <c r="Y95" s="75">
        <f t="shared" si="35"/>
        <v>0.80757686842478815</v>
      </c>
      <c r="Z95" s="75">
        <f t="shared" si="36"/>
        <v>0.26487513959179787</v>
      </c>
      <c r="AA95" s="75">
        <f t="shared" si="36"/>
        <v>2.6469670046597393E-2</v>
      </c>
      <c r="AC95" s="74">
        <f t="shared" si="37"/>
        <v>41798</v>
      </c>
      <c r="AD95" s="75">
        <f t="shared" si="39"/>
        <v>-6.1942446138006479E-2</v>
      </c>
      <c r="AE95" s="75">
        <f t="shared" si="40"/>
        <v>-2.9705980199837057E-2</v>
      </c>
      <c r="AF95" s="75">
        <f t="shared" si="41"/>
        <v>0.58610022674637974</v>
      </c>
      <c r="AG95" s="75">
        <f t="shared" si="42"/>
        <v>0.16787513270538268</v>
      </c>
      <c r="AH95" s="75">
        <f t="shared" si="43"/>
        <v>0.91782526953919352</v>
      </c>
      <c r="AI95" s="75">
        <f t="shared" si="44"/>
        <v>0.46980281093376308</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41448</v>
      </c>
      <c r="K96" s="87">
        <v>2317.3939999999998</v>
      </c>
      <c r="L96" s="87">
        <v>2073.0949999999998</v>
      </c>
      <c r="M96" s="87">
        <v>8109.7307000000001</v>
      </c>
      <c r="N96" s="107">
        <v>41448</v>
      </c>
      <c r="O96" s="87">
        <v>1597.3</v>
      </c>
      <c r="P96" s="87">
        <v>10991.17</v>
      </c>
      <c r="Q96" s="87">
        <v>2491.48</v>
      </c>
      <c r="R96" s="87">
        <v>2849.620318814555</v>
      </c>
      <c r="T96" s="74">
        <f t="shared" si="30"/>
        <v>41448</v>
      </c>
      <c r="U96" s="75">
        <f t="shared" si="31"/>
        <v>-0.1746184728656992</v>
      </c>
      <c r="V96" s="75">
        <f t="shared" si="32"/>
        <v>-0.18200388421840974</v>
      </c>
      <c r="W96" s="75">
        <f t="shared" si="33"/>
        <v>0.45702883449812681</v>
      </c>
      <c r="X96" s="75">
        <f t="shared" si="34"/>
        <v>-3.2924053085343519E-2</v>
      </c>
      <c r="Y96" s="75">
        <f t="shared" si="35"/>
        <v>0.6084411488813084</v>
      </c>
      <c r="Z96" s="75">
        <f t="shared" si="36"/>
        <v>0.18396654548910596</v>
      </c>
      <c r="AA96" s="75">
        <f t="shared" si="36"/>
        <v>3.7569962869904883E-2</v>
      </c>
      <c r="AC96" s="74">
        <f t="shared" si="37"/>
        <v>41805</v>
      </c>
      <c r="AD96" s="75">
        <f t="shared" si="39"/>
        <v>-4.3694689536344589E-2</v>
      </c>
      <c r="AE96" s="75">
        <f t="shared" si="40"/>
        <v>-1.0223679128762098E-2</v>
      </c>
      <c r="AF96" s="75">
        <f t="shared" si="41"/>
        <v>0.62647277263056944</v>
      </c>
      <c r="AG96" s="75">
        <f t="shared" si="42"/>
        <v>0.21142508639967472</v>
      </c>
      <c r="AH96" s="75">
        <f t="shared" si="43"/>
        <v>0.89903080996048046</v>
      </c>
      <c r="AI96" s="75">
        <f t="shared" si="44"/>
        <v>0.52892608058158785</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41455</v>
      </c>
      <c r="K97" s="87">
        <v>2200.6390000000001</v>
      </c>
      <c r="L97" s="87">
        <v>1979.2059999999999</v>
      </c>
      <c r="M97" s="87">
        <v>8105.5756000000001</v>
      </c>
      <c r="N97" s="107">
        <v>41455</v>
      </c>
      <c r="O97" s="87">
        <v>1530.88</v>
      </c>
      <c r="P97" s="87">
        <v>10739.41</v>
      </c>
      <c r="Q97" s="87">
        <v>2453.92</v>
      </c>
      <c r="R97" s="87">
        <v>2912.9063310553461</v>
      </c>
      <c r="T97" s="74">
        <f t="shared" si="30"/>
        <v>41455</v>
      </c>
      <c r="U97" s="75">
        <f t="shared" si="31"/>
        <v>-0.21620286473025263</v>
      </c>
      <c r="V97" s="75">
        <f t="shared" si="32"/>
        <v>-0.21905034726743433</v>
      </c>
      <c r="W97" s="75">
        <f t="shared" si="33"/>
        <v>0.45628231149580034</v>
      </c>
      <c r="X97" s="75">
        <f t="shared" si="34"/>
        <v>-7.3137653782815004E-2</v>
      </c>
      <c r="Y97" s="75">
        <f t="shared" si="35"/>
        <v>0.57159874323729065</v>
      </c>
      <c r="Z97" s="75">
        <f t="shared" si="36"/>
        <v>0.16611780359731032</v>
      </c>
      <c r="AA97" s="75">
        <f t="shared" si="36"/>
        <v>6.0612915272131751E-2</v>
      </c>
      <c r="AC97" s="74">
        <f t="shared" si="37"/>
        <v>41812</v>
      </c>
      <c r="AD97" s="75">
        <f t="shared" si="39"/>
        <v>-6.1057874206225327E-2</v>
      </c>
      <c r="AE97" s="75">
        <f t="shared" si="40"/>
        <v>-3.1274735863991432E-2</v>
      </c>
      <c r="AF97" s="75">
        <f t="shared" si="41"/>
        <v>0.60485925268317042</v>
      </c>
      <c r="AG97" s="75">
        <f t="shared" si="42"/>
        <v>0.19711925790397022</v>
      </c>
      <c r="AH97" s="75">
        <f t="shared" si="43"/>
        <v>0.82443156965813613</v>
      </c>
      <c r="AI97" s="75">
        <f t="shared" si="44"/>
        <v>0.50779111450568926</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41462</v>
      </c>
      <c r="K98" s="87">
        <v>2226.8490000000002</v>
      </c>
      <c r="L98" s="87">
        <v>2007.1990000000001</v>
      </c>
      <c r="M98" s="87">
        <v>8359.0195999999996</v>
      </c>
      <c r="N98" s="107">
        <v>41462</v>
      </c>
      <c r="O98" s="87">
        <v>1565.94</v>
      </c>
      <c r="P98" s="87">
        <v>10796.43</v>
      </c>
      <c r="Q98" s="87">
        <v>2470.41</v>
      </c>
      <c r="R98" s="87">
        <v>2983.1354875343859</v>
      </c>
      <c r="T98" s="74">
        <f t="shared" si="30"/>
        <v>41462</v>
      </c>
      <c r="U98" s="75">
        <f t="shared" si="31"/>
        <v>-0.20686770211820216</v>
      </c>
      <c r="V98" s="75">
        <f t="shared" si="32"/>
        <v>-0.20800494642035583</v>
      </c>
      <c r="W98" s="75">
        <f t="shared" si="33"/>
        <v>0.50181714237872255</v>
      </c>
      <c r="X98" s="75">
        <f t="shared" si="34"/>
        <v>-5.1910781749491486E-2</v>
      </c>
      <c r="Y98" s="75">
        <f t="shared" si="35"/>
        <v>0.57994301544026938</v>
      </c>
      <c r="Z98" s="75">
        <f t="shared" si="36"/>
        <v>0.17395395252690848</v>
      </c>
      <c r="AA98" s="75">
        <f t="shared" si="36"/>
        <v>8.6183923030335396E-2</v>
      </c>
      <c r="AC98" s="74">
        <f t="shared" si="37"/>
        <v>41819</v>
      </c>
      <c r="AD98" s="75">
        <f t="shared" si="39"/>
        <v>-5.5112830159992132E-2</v>
      </c>
      <c r="AE98" s="75">
        <f t="shared" si="40"/>
        <v>-2.6573248748628098E-2</v>
      </c>
      <c r="AF98" s="75">
        <f t="shared" si="41"/>
        <v>0.655129566450388</v>
      </c>
      <c r="AG98" s="75">
        <f t="shared" si="42"/>
        <v>0.23343347413280324</v>
      </c>
      <c r="AH98" s="75">
        <f t="shared" si="43"/>
        <v>0.8653079077619612</v>
      </c>
      <c r="AI98" s="75">
        <f t="shared" si="44"/>
        <v>0.5135111026866106</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41469</v>
      </c>
      <c r="K99" s="87">
        <v>2275.373</v>
      </c>
      <c r="L99" s="87">
        <v>2039.4860000000001</v>
      </c>
      <c r="M99" s="87">
        <v>8596.1244999999999</v>
      </c>
      <c r="N99" s="107">
        <v>41469</v>
      </c>
      <c r="O99" s="87">
        <v>1609.67</v>
      </c>
      <c r="P99" s="87">
        <v>11376.79</v>
      </c>
      <c r="Q99" s="87">
        <v>2519.5</v>
      </c>
      <c r="R99" s="87">
        <v>3057.4408380487171</v>
      </c>
      <c r="T99" s="74">
        <f t="shared" si="30"/>
        <v>41469</v>
      </c>
      <c r="U99" s="75">
        <f t="shared" si="31"/>
        <v>-0.18958500732281358</v>
      </c>
      <c r="V99" s="75">
        <f t="shared" si="32"/>
        <v>-0.19526523087898395</v>
      </c>
      <c r="W99" s="75">
        <f t="shared" si="33"/>
        <v>0.5444164208110871</v>
      </c>
      <c r="X99" s="75">
        <f t="shared" si="34"/>
        <v>-2.5434708902450809E-2</v>
      </c>
      <c r="Y99" s="75">
        <f t="shared" si="35"/>
        <v>0.66487254570545096</v>
      </c>
      <c r="Z99" s="75">
        <f t="shared" si="36"/>
        <v>0.19728182098985436</v>
      </c>
      <c r="AA99" s="75">
        <f t="shared" si="36"/>
        <v>0.11323910622971067</v>
      </c>
      <c r="AC99" s="74">
        <f t="shared" si="37"/>
        <v>41826</v>
      </c>
      <c r="AD99" s="75">
        <f t="shared" si="39"/>
        <v>-4.2616768548436323E-2</v>
      </c>
      <c r="AE99" s="75">
        <f t="shared" si="40"/>
        <v>-1.5644059759935325E-2</v>
      </c>
      <c r="AF99" s="75">
        <f t="shared" si="41"/>
        <v>0.66008801398766437</v>
      </c>
      <c r="AG99" s="75">
        <f t="shared" si="42"/>
        <v>0.23615911093040576</v>
      </c>
      <c r="AH99" s="75">
        <f t="shared" si="43"/>
        <v>0.91224494494110409</v>
      </c>
      <c r="AI99" s="75">
        <f t="shared" si="44"/>
        <v>0.53418334067379902</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41476</v>
      </c>
      <c r="K100" s="87">
        <v>2190.4780000000001</v>
      </c>
      <c r="L100" s="87">
        <v>1992.6479999999999</v>
      </c>
      <c r="M100" s="87">
        <v>8604.9388999999992</v>
      </c>
      <c r="N100" s="107">
        <v>41476</v>
      </c>
      <c r="O100" s="87">
        <v>1627.71</v>
      </c>
      <c r="P100" s="87">
        <v>11419.77</v>
      </c>
      <c r="Q100" s="87">
        <v>2442.44</v>
      </c>
      <c r="R100" s="87">
        <v>3204.375809759008</v>
      </c>
      <c r="T100" s="74">
        <f t="shared" si="30"/>
        <v>41476</v>
      </c>
      <c r="U100" s="75">
        <f t="shared" si="31"/>
        <v>-0.21982188751930432</v>
      </c>
      <c r="V100" s="75">
        <f t="shared" si="32"/>
        <v>-0.21374643992679809</v>
      </c>
      <c r="W100" s="75">
        <f t="shared" si="33"/>
        <v>0.54600005353995185</v>
      </c>
      <c r="X100" s="75">
        <f t="shared" si="34"/>
        <v>-1.4512496367335093E-2</v>
      </c>
      <c r="Y100" s="75">
        <f t="shared" si="35"/>
        <v>0.67116221282723321</v>
      </c>
      <c r="Z100" s="75">
        <f t="shared" si="36"/>
        <v>0.16066243733219299</v>
      </c>
      <c r="AA100" s="75">
        <f t="shared" si="36"/>
        <v>0.16673932593798346</v>
      </c>
      <c r="AC100" s="74">
        <f t="shared" si="37"/>
        <v>41833</v>
      </c>
      <c r="AD100" s="75">
        <f t="shared" si="39"/>
        <v>-5.6101107494604951E-2</v>
      </c>
      <c r="AE100" s="75">
        <f t="shared" si="40"/>
        <v>-2.1577799191627056E-2</v>
      </c>
      <c r="AF100" s="75">
        <f t="shared" si="41"/>
        <v>0.61995430459510037</v>
      </c>
      <c r="AG100" s="75">
        <f t="shared" si="42"/>
        <v>0.22468433060016713</v>
      </c>
      <c r="AH100" s="75">
        <f t="shared" si="43"/>
        <v>0.91222345854276177</v>
      </c>
      <c r="AI100" s="75">
        <f t="shared" si="44"/>
        <v>0.50380496289812715</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41483</v>
      </c>
      <c r="K101" s="87">
        <v>2224.0079999999998</v>
      </c>
      <c r="L101" s="87">
        <v>2010.85</v>
      </c>
      <c r="M101" s="87">
        <v>9752.0864999999994</v>
      </c>
      <c r="N101" s="107">
        <v>41483</v>
      </c>
      <c r="O101" s="87">
        <v>1765.59</v>
      </c>
      <c r="P101" s="87">
        <v>14082.49</v>
      </c>
      <c r="Q101" s="87">
        <v>2700.22</v>
      </c>
      <c r="R101" s="87">
        <v>3245.7699917339969</v>
      </c>
      <c r="T101" s="74">
        <f t="shared" si="30"/>
        <v>41483</v>
      </c>
      <c r="U101" s="75">
        <f t="shared" si="31"/>
        <v>-0.20787957533380075</v>
      </c>
      <c r="V101" s="75">
        <f t="shared" si="32"/>
        <v>-0.2065643448952359</v>
      </c>
      <c r="W101" s="75">
        <f t="shared" si="33"/>
        <v>0.7521014880333714</v>
      </c>
      <c r="X101" s="75">
        <f t="shared" si="34"/>
        <v>6.8966143562917637E-2</v>
      </c>
      <c r="Y101" s="75">
        <f t="shared" si="35"/>
        <v>1.0608230420155031</v>
      </c>
      <c r="Z101" s="75">
        <f t="shared" si="36"/>
        <v>0.28316107111459599</v>
      </c>
      <c r="AA101" s="75">
        <f t="shared" si="36"/>
        <v>0.1818112846727129</v>
      </c>
      <c r="AC101" s="74">
        <f t="shared" si="37"/>
        <v>41840</v>
      </c>
      <c r="AD101" s="75">
        <f t="shared" si="39"/>
        <v>-4.9010909720492157E-2</v>
      </c>
      <c r="AE101" s="75">
        <f t="shared" si="40"/>
        <v>-1.5791279974609163E-2</v>
      </c>
      <c r="AF101" s="75">
        <f t="shared" si="41"/>
        <v>0.63684836366125674</v>
      </c>
      <c r="AG101" s="75">
        <f t="shared" si="42"/>
        <v>0.21433142839932828</v>
      </c>
      <c r="AH101" s="75">
        <f t="shared" si="43"/>
        <v>0.93389095652841192</v>
      </c>
      <c r="AI101" s="75">
        <f t="shared" si="44"/>
        <v>0.51980531970050903</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41490</v>
      </c>
      <c r="K102" s="87">
        <v>2247.2629999999999</v>
      </c>
      <c r="L102" s="87">
        <v>2029.4179999999999</v>
      </c>
      <c r="M102" s="87">
        <v>9755.2621999999992</v>
      </c>
      <c r="N102" s="107">
        <v>41490</v>
      </c>
      <c r="O102" s="87">
        <v>1793.4</v>
      </c>
      <c r="P102" s="87">
        <v>13517.69</v>
      </c>
      <c r="Q102" s="87">
        <v>2704.66</v>
      </c>
      <c r="R102" s="87">
        <v>3250.8319660043367</v>
      </c>
      <c r="T102" s="74">
        <f t="shared" si="30"/>
        <v>41490</v>
      </c>
      <c r="U102" s="75">
        <f t="shared" si="31"/>
        <v>-0.19959688908644346</v>
      </c>
      <c r="V102" s="75">
        <f t="shared" si="32"/>
        <v>-0.19923783459164024</v>
      </c>
      <c r="W102" s="75">
        <f t="shared" si="33"/>
        <v>0.75267204785106245</v>
      </c>
      <c r="X102" s="75">
        <f t="shared" si="34"/>
        <v>8.5803545480964916E-2</v>
      </c>
      <c r="Y102" s="75">
        <f t="shared" si="35"/>
        <v>0.97817055270925435</v>
      </c>
      <c r="Z102" s="75">
        <f t="shared" si="36"/>
        <v>0.28527098629030334</v>
      </c>
      <c r="AA102" s="75">
        <f t="shared" si="36"/>
        <v>0.18365439072478851</v>
      </c>
      <c r="AC102" s="74">
        <f t="shared" si="37"/>
        <v>41847</v>
      </c>
      <c r="AD102" s="75">
        <f t="shared" si="39"/>
        <v>-6.6894379123223491E-3</v>
      </c>
      <c r="AE102" s="75">
        <f t="shared" si="40"/>
        <v>1.6495355871410045E-2</v>
      </c>
      <c r="AF102" s="75">
        <f t="shared" si="41"/>
        <v>0.63767774045962833</v>
      </c>
      <c r="AG102" s="75">
        <f t="shared" si="42"/>
        <v>0.18922093469765766</v>
      </c>
      <c r="AH102" s="75">
        <f t="shared" si="43"/>
        <v>0.97989333537965706</v>
      </c>
      <c r="AI102" s="75">
        <f t="shared" si="44"/>
        <v>0.54808190844673876</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41497</v>
      </c>
      <c r="K103" s="87">
        <v>2286.0100000000002</v>
      </c>
      <c r="L103" s="87">
        <v>2052.2350000000001</v>
      </c>
      <c r="M103" s="87">
        <v>9481.0967000000001</v>
      </c>
      <c r="N103" s="107">
        <v>41497</v>
      </c>
      <c r="O103" s="87">
        <v>1725.77</v>
      </c>
      <c r="P103" s="87">
        <v>13062.58</v>
      </c>
      <c r="Q103" s="87">
        <v>2737.46</v>
      </c>
      <c r="R103" s="87">
        <v>3196.5944321232569</v>
      </c>
      <c r="T103" s="74">
        <f t="shared" si="30"/>
        <v>41497</v>
      </c>
      <c r="U103" s="75">
        <f t="shared" si="31"/>
        <v>-0.18579644857789246</v>
      </c>
      <c r="V103" s="75">
        <f t="shared" si="32"/>
        <v>-0.19023476556982089</v>
      </c>
      <c r="W103" s="75">
        <f t="shared" si="33"/>
        <v>0.70341430382701065</v>
      </c>
      <c r="X103" s="75">
        <f t="shared" si="34"/>
        <v>4.4857357357357408E-2</v>
      </c>
      <c r="Y103" s="75">
        <f t="shared" si="35"/>
        <v>0.91157003144833548</v>
      </c>
      <c r="Z103" s="75">
        <f t="shared" si="36"/>
        <v>0.30085774704778201</v>
      </c>
      <c r="AA103" s="75">
        <f t="shared" si="36"/>
        <v>0.16390606297614396</v>
      </c>
      <c r="AC103" s="74">
        <f t="shared" si="37"/>
        <v>41854</v>
      </c>
      <c r="AD103" s="75">
        <f t="shared" si="39"/>
        <v>2.3608359182783811E-2</v>
      </c>
      <c r="AE103" s="75">
        <f t="shared" si="40"/>
        <v>4.4547976582426152E-2</v>
      </c>
      <c r="AF103" s="75">
        <f t="shared" si="41"/>
        <v>0.68749791764199242</v>
      </c>
      <c r="AG103" s="75">
        <f t="shared" si="42"/>
        <v>0.23231912538682198</v>
      </c>
      <c r="AH103" s="75">
        <f t="shared" si="43"/>
        <v>1.0144925756820014</v>
      </c>
      <c r="AI103" s="75">
        <f t="shared" si="44"/>
        <v>0.57885611386456004</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41504</v>
      </c>
      <c r="K104" s="87">
        <v>2304.1439999999998</v>
      </c>
      <c r="L104" s="87">
        <v>2068.4520000000002</v>
      </c>
      <c r="M104" s="87">
        <v>9112.2670999999991</v>
      </c>
      <c r="N104" s="107">
        <v>41504</v>
      </c>
      <c r="O104" s="87">
        <v>1671.41</v>
      </c>
      <c r="P104" s="87">
        <v>12774.35</v>
      </c>
      <c r="Q104" s="87">
        <v>2705.96</v>
      </c>
      <c r="R104" s="87">
        <v>3094.0346030386363</v>
      </c>
      <c r="T104" s="74">
        <f t="shared" si="30"/>
        <v>41504</v>
      </c>
      <c r="U104" s="75">
        <f t="shared" si="31"/>
        <v>-0.17933769852802917</v>
      </c>
      <c r="V104" s="75">
        <f t="shared" si="32"/>
        <v>-0.18383590637155445</v>
      </c>
      <c r="W104" s="75">
        <f t="shared" si="33"/>
        <v>0.63714880351682024</v>
      </c>
      <c r="X104" s="75">
        <f t="shared" si="34"/>
        <v>1.1945413155090678E-2</v>
      </c>
      <c r="Y104" s="75">
        <f t="shared" si="35"/>
        <v>0.86939062813257761</v>
      </c>
      <c r="Z104" s="75">
        <f t="shared" si="36"/>
        <v>0.28588875424715487</v>
      </c>
      <c r="AA104" s="75">
        <f t="shared" si="36"/>
        <v>0.12656319404982264</v>
      </c>
      <c r="AC104" s="74">
        <f t="shared" si="37"/>
        <v>41861</v>
      </c>
      <c r="AD104" s="75">
        <f t="shared" si="39"/>
        <v>2.4369451376447415E-2</v>
      </c>
      <c r="AE104" s="75">
        <f t="shared" si="40"/>
        <v>4.8908180472863938E-2</v>
      </c>
      <c r="AF104" s="75">
        <f t="shared" si="41"/>
        <v>0.69895255257063549</v>
      </c>
      <c r="AG104" s="75">
        <f t="shared" si="42"/>
        <v>0.24813083056628482</v>
      </c>
      <c r="AH104" s="75">
        <f t="shared" si="43"/>
        <v>1.0161623757817595</v>
      </c>
      <c r="AI104" s="75">
        <f t="shared" si="44"/>
        <v>0.63307335076461646</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41511</v>
      </c>
      <c r="K105" s="87">
        <v>2286.9290000000001</v>
      </c>
      <c r="L105" s="87">
        <v>2057.4580000000001</v>
      </c>
      <c r="M105" s="87">
        <v>9247.3655999999992</v>
      </c>
      <c r="N105" s="107">
        <v>41511</v>
      </c>
      <c r="O105" s="87">
        <v>1703.36</v>
      </c>
      <c r="P105" s="87">
        <v>12946.48</v>
      </c>
      <c r="Q105" s="87">
        <v>2648.64</v>
      </c>
      <c r="R105" s="87">
        <v>2922.6217449541432</v>
      </c>
      <c r="T105" s="74">
        <f t="shared" si="30"/>
        <v>41511</v>
      </c>
      <c r="U105" s="75">
        <f t="shared" si="31"/>
        <v>-0.18546913020931277</v>
      </c>
      <c r="V105" s="75">
        <f t="shared" si="32"/>
        <v>-0.18817388861400008</v>
      </c>
      <c r="W105" s="75">
        <f t="shared" si="33"/>
        <v>0.66142117670394041</v>
      </c>
      <c r="X105" s="75">
        <f t="shared" si="34"/>
        <v>3.1289353869998981E-2</v>
      </c>
      <c r="Y105" s="75">
        <f t="shared" si="35"/>
        <v>0.89458002789228819</v>
      </c>
      <c r="Z105" s="75">
        <f t="shared" si="36"/>
        <v>0.25864993941121961</v>
      </c>
      <c r="AA105" s="75">
        <f t="shared" si="36"/>
        <v>6.4150376586428637E-2</v>
      </c>
      <c r="AC105" s="81">
        <f>J156</f>
        <v>41866</v>
      </c>
      <c r="AD105" s="75">
        <f t="shared" si="39"/>
        <v>3.7333066160092132E-2</v>
      </c>
      <c r="AE105" s="75">
        <f t="shared" si="40"/>
        <v>6.4351485394607666E-2</v>
      </c>
      <c r="AF105" s="75">
        <f t="shared" si="41"/>
        <v>0.75452487127109169</v>
      </c>
      <c r="AG105" s="75">
        <f t="shared" si="42"/>
        <v>0.28728362434400245</v>
      </c>
      <c r="AH105" s="75">
        <f t="shared" si="43"/>
        <v>1.131309519241837</v>
      </c>
      <c r="AI105" s="75">
        <f t="shared" si="44"/>
        <v>0.68986067982003774</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41518</v>
      </c>
      <c r="K106" s="87">
        <v>2313.91</v>
      </c>
      <c r="L106" s="87">
        <v>2098.3820000000001</v>
      </c>
      <c r="M106" s="87">
        <v>8697.6882999999998</v>
      </c>
      <c r="N106" s="107">
        <v>41518</v>
      </c>
      <c r="O106" s="87">
        <v>1587.64</v>
      </c>
      <c r="P106" s="87">
        <v>12279.42</v>
      </c>
      <c r="Q106" s="87">
        <v>2566.38</v>
      </c>
      <c r="R106" s="87">
        <v>3022.2080502718691</v>
      </c>
      <c r="T106" s="74">
        <f t="shared" si="30"/>
        <v>41518</v>
      </c>
      <c r="U106" s="75">
        <f t="shared" si="31"/>
        <v>-0.17585936208891106</v>
      </c>
      <c r="V106" s="75">
        <f t="shared" si="32"/>
        <v>-0.17202620939898783</v>
      </c>
      <c r="W106" s="75">
        <f t="shared" si="33"/>
        <v>0.56266380665106341</v>
      </c>
      <c r="X106" s="75">
        <f t="shared" si="34"/>
        <v>-3.8772643611353241E-2</v>
      </c>
      <c r="Y106" s="75">
        <f t="shared" si="35"/>
        <v>0.79696287223253903</v>
      </c>
      <c r="Z106" s="75">
        <f t="shared" si="36"/>
        <v>0.21955948392615299</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41525</v>
      </c>
      <c r="K107" s="87">
        <v>2357.7820000000002</v>
      </c>
      <c r="L107" s="87">
        <v>2139.9929999999999</v>
      </c>
      <c r="M107" s="87">
        <v>9062.6412999999993</v>
      </c>
      <c r="N107" s="107">
        <v>41525</v>
      </c>
      <c r="O107" s="87">
        <v>1688.56</v>
      </c>
      <c r="P107" s="87">
        <v>12419.91</v>
      </c>
      <c r="Q107" s="87">
        <v>2636.66</v>
      </c>
      <c r="R107" s="87">
        <v>3125.522952220118</v>
      </c>
      <c r="T107" s="74">
        <f t="shared" si="30"/>
        <v>41525</v>
      </c>
      <c r="U107" s="75">
        <f t="shared" si="31"/>
        <v>-0.16023356071096828</v>
      </c>
      <c r="V107" s="75">
        <f t="shared" si="32"/>
        <v>-0.15560745561597855</v>
      </c>
      <c r="W107" s="75">
        <f t="shared" si="33"/>
        <v>0.62823282045772344</v>
      </c>
      <c r="X107" s="75">
        <f t="shared" si="34"/>
        <v>2.2328780393296555E-2</v>
      </c>
      <c r="Y107" s="75">
        <f t="shared" si="35"/>
        <v>0.81752209358989547</v>
      </c>
      <c r="Z107" s="75">
        <f t="shared" si="36"/>
        <v>0.25295697008577478</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41532</v>
      </c>
      <c r="K108" s="87">
        <v>2488.902</v>
      </c>
      <c r="L108" s="87">
        <v>2236.2170000000001</v>
      </c>
      <c r="M108" s="87">
        <v>9140.5776999999998</v>
      </c>
      <c r="N108" s="107">
        <v>41532</v>
      </c>
      <c r="O108" s="87">
        <v>1661.2</v>
      </c>
      <c r="P108" s="87">
        <v>13221.57</v>
      </c>
      <c r="Q108" s="87">
        <v>2701.27</v>
      </c>
      <c r="R108" s="87">
        <v>3240.8866229671385</v>
      </c>
      <c r="T108" s="74">
        <f t="shared" si="30"/>
        <v>41532</v>
      </c>
      <c r="U108" s="75">
        <f t="shared" si="31"/>
        <v>-0.11353281589249997</v>
      </c>
      <c r="V108" s="75">
        <f t="shared" si="32"/>
        <v>-0.11763965469756055</v>
      </c>
      <c r="W108" s="75">
        <f t="shared" si="33"/>
        <v>0.64223520675853862</v>
      </c>
      <c r="X108" s="75">
        <f t="shared" si="34"/>
        <v>5.7638283444734206E-3</v>
      </c>
      <c r="Y108" s="75">
        <f t="shared" si="35"/>
        <v>0.93483653158077273</v>
      </c>
      <c r="Z108" s="75">
        <f t="shared" si="36"/>
        <v>0.28366003754128366</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41539</v>
      </c>
      <c r="K109" s="87">
        <v>2432.5100000000002</v>
      </c>
      <c r="L109" s="87">
        <v>2191.8510000000001</v>
      </c>
      <c r="M109" s="87">
        <v>9161.7453999999998</v>
      </c>
      <c r="N109" s="107">
        <v>41539</v>
      </c>
      <c r="O109" s="87">
        <v>1680.5</v>
      </c>
      <c r="P109" s="87">
        <v>13120.27</v>
      </c>
      <c r="Q109" s="87">
        <v>2675</v>
      </c>
      <c r="R109" s="87">
        <v>3419.6036338125928</v>
      </c>
      <c r="T109" s="74">
        <f t="shared" si="30"/>
        <v>41539</v>
      </c>
      <c r="U109" s="75">
        <f t="shared" si="31"/>
        <v>-0.13361784031137625</v>
      </c>
      <c r="V109" s="75">
        <f t="shared" si="32"/>
        <v>-0.13514546879328015</v>
      </c>
      <c r="W109" s="75">
        <f t="shared" si="33"/>
        <v>0.6460382860963032</v>
      </c>
      <c r="X109" s="75">
        <f t="shared" si="34"/>
        <v>1.7448900513416632E-2</v>
      </c>
      <c r="Y109" s="75">
        <f t="shared" si="35"/>
        <v>0.92001235104479018</v>
      </c>
      <c r="Z109" s="75">
        <f t="shared" si="36"/>
        <v>0.27117637275168116</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41546</v>
      </c>
      <c r="K110" s="87">
        <v>2394.971</v>
      </c>
      <c r="L110" s="87">
        <v>2160.027</v>
      </c>
      <c r="M110" s="87">
        <v>9143.5858000000007</v>
      </c>
      <c r="N110" s="107">
        <v>41546</v>
      </c>
      <c r="O110" s="87">
        <v>1655.49</v>
      </c>
      <c r="P110" s="87">
        <v>13092.09</v>
      </c>
      <c r="Q110" s="87">
        <v>2622.92</v>
      </c>
      <c r="R110" s="87">
        <v>3547.6444377033204</v>
      </c>
      <c r="T110" s="74">
        <f t="shared" si="30"/>
        <v>41546</v>
      </c>
      <c r="U110" s="75">
        <f t="shared" si="31"/>
        <v>-0.14698802990671256</v>
      </c>
      <c r="V110" s="75">
        <f t="shared" si="32"/>
        <v>-0.1477024950697573</v>
      </c>
      <c r="W110" s="75">
        <f t="shared" si="33"/>
        <v>0.6427756548448178</v>
      </c>
      <c r="X110" s="75">
        <f t="shared" si="34"/>
        <v>2.3067422260969472E-3</v>
      </c>
      <c r="Y110" s="75">
        <f t="shared" si="35"/>
        <v>0.91588850694307244</v>
      </c>
      <c r="Z110" s="75">
        <f t="shared" si="36"/>
        <v>0.24642763798797729</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41553</v>
      </c>
      <c r="K111" s="87">
        <v>2409.0369999999998</v>
      </c>
      <c r="L111" s="87">
        <v>2174.665</v>
      </c>
      <c r="M111" s="87">
        <v>9328.6484</v>
      </c>
      <c r="N111" s="107">
        <v>41553</v>
      </c>
      <c r="O111" s="87">
        <v>1678.85</v>
      </c>
      <c r="P111" s="87">
        <v>13457.36</v>
      </c>
      <c r="Q111" s="87">
        <v>2642.49</v>
      </c>
      <c r="R111" s="87">
        <v>3532.8715360123106</v>
      </c>
      <c r="T111" s="74">
        <f t="shared" si="30"/>
        <v>41553</v>
      </c>
      <c r="U111" s="75">
        <f t="shared" si="31"/>
        <v>-0.14197817117717804</v>
      </c>
      <c r="V111" s="75">
        <f t="shared" si="32"/>
        <v>-0.14192667334291376</v>
      </c>
      <c r="W111" s="75">
        <f t="shared" si="33"/>
        <v>0.67602479151309125</v>
      </c>
      <c r="X111" s="75">
        <f t="shared" si="34"/>
        <v>1.6449917659594915E-2</v>
      </c>
      <c r="Y111" s="75">
        <f t="shared" si="35"/>
        <v>0.96934189711462615</v>
      </c>
      <c r="Z111" s="75">
        <f t="shared" si="36"/>
        <v>0.25572742176919228</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41560</v>
      </c>
      <c r="K112" s="87">
        <v>2468.5079999999998</v>
      </c>
      <c r="L112" s="87">
        <v>2228.1460000000002</v>
      </c>
      <c r="M112" s="87">
        <v>10089.9413</v>
      </c>
      <c r="N112" s="107">
        <v>41560</v>
      </c>
      <c r="O112" s="87">
        <v>1843.51</v>
      </c>
      <c r="P112" s="87">
        <v>13956.37</v>
      </c>
      <c r="Q112" s="87">
        <v>2739.85</v>
      </c>
      <c r="R112" s="87">
        <v>3484.7753479285393</v>
      </c>
      <c r="T112" s="74">
        <f t="shared" si="30"/>
        <v>41560</v>
      </c>
      <c r="U112" s="75">
        <f t="shared" si="31"/>
        <v>-0.12079650556476862</v>
      </c>
      <c r="V112" s="75">
        <f t="shared" si="32"/>
        <v>-0.12082428764996889</v>
      </c>
      <c r="W112" s="75">
        <f t="shared" si="33"/>
        <v>0.81280192355752501</v>
      </c>
      <c r="X112" s="75">
        <f t="shared" si="34"/>
        <v>0.11614235202944867</v>
      </c>
      <c r="Y112" s="75">
        <f t="shared" si="35"/>
        <v>1.0423667177391152</v>
      </c>
      <c r="Z112" s="75">
        <f t="shared" si="36"/>
        <v>0.30199348967614714</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41567</v>
      </c>
      <c r="K113" s="87">
        <v>2426.0540000000001</v>
      </c>
      <c r="L113" s="87">
        <v>2193.7800000000002</v>
      </c>
      <c r="M113" s="87">
        <v>10799.4408</v>
      </c>
      <c r="N113" s="107">
        <v>41567</v>
      </c>
      <c r="O113" s="87">
        <v>1910.53</v>
      </c>
      <c r="P113" s="87">
        <v>16860.740000000002</v>
      </c>
      <c r="Q113" s="87">
        <v>2937.46</v>
      </c>
      <c r="R113" s="87">
        <v>3456.2034322337604</v>
      </c>
      <c r="T113" s="74">
        <f t="shared" si="30"/>
        <v>41567</v>
      </c>
      <c r="U113" s="75">
        <f t="shared" si="31"/>
        <v>-0.13591726075484822</v>
      </c>
      <c r="V113" s="75">
        <f t="shared" si="32"/>
        <v>-0.13438432928575994</v>
      </c>
      <c r="W113" s="75">
        <f t="shared" si="33"/>
        <v>0.94027363227431437</v>
      </c>
      <c r="X113" s="75">
        <f t="shared" si="34"/>
        <v>0.15671921921921905</v>
      </c>
      <c r="Y113" s="75">
        <f t="shared" si="35"/>
        <v>1.4673904613056696</v>
      </c>
      <c r="Z113" s="75">
        <f t="shared" si="36"/>
        <v>0.39589897117874884</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41574</v>
      </c>
      <c r="K114" s="87">
        <v>2368.5590000000002</v>
      </c>
      <c r="L114" s="87">
        <v>2132.9549999999999</v>
      </c>
      <c r="M114" s="87">
        <v>10477.7791</v>
      </c>
      <c r="N114" s="107">
        <v>41574</v>
      </c>
      <c r="O114" s="87">
        <v>1874.19</v>
      </c>
      <c r="P114" s="87">
        <v>17053</v>
      </c>
      <c r="Q114" s="87">
        <v>2968.54</v>
      </c>
      <c r="R114" s="87">
        <v>3654.966385429268</v>
      </c>
      <c r="T114" s="74">
        <f t="shared" si="30"/>
        <v>41574</v>
      </c>
      <c r="U114" s="75">
        <f t="shared" si="31"/>
        <v>-0.15639513844961506</v>
      </c>
      <c r="V114" s="75">
        <f t="shared" si="32"/>
        <v>-0.15838449027327639</v>
      </c>
      <c r="W114" s="75">
        <f t="shared" si="33"/>
        <v>0.88248251821750756</v>
      </c>
      <c r="X114" s="75">
        <f t="shared" si="34"/>
        <v>0.13471737866899147</v>
      </c>
      <c r="Y114" s="75">
        <f t="shared" si="35"/>
        <v>1.4955256730514543</v>
      </c>
      <c r="Z114" s="75">
        <f t="shared" si="36"/>
        <v>0.41066837740870099</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41581</v>
      </c>
      <c r="K115" s="87">
        <v>2384.96</v>
      </c>
      <c r="L115" s="87">
        <v>2149.5619999999999</v>
      </c>
      <c r="M115" s="87">
        <v>9615.7477999999992</v>
      </c>
      <c r="N115" s="107">
        <v>41581</v>
      </c>
      <c r="O115" s="87">
        <v>1728.24</v>
      </c>
      <c r="P115" s="87">
        <v>15147.46</v>
      </c>
      <c r="Q115" s="87">
        <v>2849.59</v>
      </c>
      <c r="R115" s="87">
        <v>3540.096819270831</v>
      </c>
      <c r="T115" s="74">
        <f t="shared" si="30"/>
        <v>41581</v>
      </c>
      <c r="U115" s="75">
        <f t="shared" si="31"/>
        <v>-0.1505536274995869</v>
      </c>
      <c r="V115" s="75">
        <f t="shared" si="32"/>
        <v>-0.15183174594907278</v>
      </c>
      <c r="W115" s="75">
        <f t="shared" si="33"/>
        <v>0.72760629522037346</v>
      </c>
      <c r="X115" s="75">
        <f t="shared" si="34"/>
        <v>4.6352804417320481E-2</v>
      </c>
      <c r="Y115" s="75">
        <f t="shared" si="35"/>
        <v>1.2166701056424079</v>
      </c>
      <c r="Z115" s="75">
        <f t="shared" si="36"/>
        <v>0.35414260935680875</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41588</v>
      </c>
      <c r="K116" s="87">
        <v>2307.9450000000002</v>
      </c>
      <c r="L116" s="87">
        <v>2106.127</v>
      </c>
      <c r="M116" s="87">
        <v>10137.174499999999</v>
      </c>
      <c r="N116" s="107">
        <v>41588</v>
      </c>
      <c r="O116" s="87">
        <v>1797.15</v>
      </c>
      <c r="P116" s="87">
        <v>16854.009999999998</v>
      </c>
      <c r="Q116" s="87">
        <v>2875.54</v>
      </c>
      <c r="R116" s="87">
        <v>3696.9584544960167</v>
      </c>
      <c r="T116" s="74">
        <f t="shared" si="30"/>
        <v>41588</v>
      </c>
      <c r="U116" s="75">
        <f t="shared" si="31"/>
        <v>-0.17798390405689568</v>
      </c>
      <c r="V116" s="75">
        <f t="shared" si="32"/>
        <v>-0.1689702086287731</v>
      </c>
      <c r="W116" s="75">
        <f t="shared" si="33"/>
        <v>0.82128804188764604</v>
      </c>
      <c r="X116" s="75">
        <f t="shared" si="34"/>
        <v>8.8073961057832051E-2</v>
      </c>
      <c r="Y116" s="75">
        <f t="shared" si="35"/>
        <v>1.4664055971891128</v>
      </c>
      <c r="Z116" s="75">
        <f t="shared" si="36"/>
        <v>0.36647420818780141</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41595</v>
      </c>
      <c r="K117" s="87">
        <v>2350.7339999999999</v>
      </c>
      <c r="L117" s="87">
        <v>2135.8270000000002</v>
      </c>
      <c r="M117" s="87">
        <v>10282.503199999999</v>
      </c>
      <c r="N117" s="107">
        <v>41595</v>
      </c>
      <c r="O117" s="87">
        <v>1846.24</v>
      </c>
      <c r="P117" s="87">
        <v>16712.04</v>
      </c>
      <c r="Q117" s="87">
        <v>2879.4</v>
      </c>
      <c r="R117" s="87">
        <v>3605.9776741276937</v>
      </c>
      <c r="T117" s="74">
        <f t="shared" si="30"/>
        <v>41595</v>
      </c>
      <c r="U117" s="75">
        <f t="shared" si="31"/>
        <v>-0.16274383259535341</v>
      </c>
      <c r="V117" s="75">
        <f t="shared" si="32"/>
        <v>-0.1572512644227847</v>
      </c>
      <c r="W117" s="75">
        <f t="shared" si="33"/>
        <v>0.84739841647506964</v>
      </c>
      <c r="X117" s="75">
        <f t="shared" si="34"/>
        <v>0.11779521456940811</v>
      </c>
      <c r="Y117" s="75">
        <f t="shared" si="35"/>
        <v>1.4456297935297502</v>
      </c>
      <c r="Z117" s="75">
        <f t="shared" si="36"/>
        <v>0.3683085038135292</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41602</v>
      </c>
      <c r="K118" s="87">
        <v>2397.962</v>
      </c>
      <c r="L118" s="87">
        <v>2196.3780000000002</v>
      </c>
      <c r="M118" s="87">
        <v>10269.0182</v>
      </c>
      <c r="N118" s="107">
        <v>41602</v>
      </c>
      <c r="O118" s="87">
        <v>1853.12</v>
      </c>
      <c r="P118" s="87">
        <v>16575.97</v>
      </c>
      <c r="Q118" s="87">
        <v>2932.62</v>
      </c>
      <c r="R118" s="87">
        <v>3504.0459166543324</v>
      </c>
      <c r="T118" s="74">
        <f t="shared" si="30"/>
        <v>41602</v>
      </c>
      <c r="U118" s="75">
        <f t="shared" si="31"/>
        <v>-0.14592273149493673</v>
      </c>
      <c r="V118" s="75">
        <f t="shared" si="32"/>
        <v>-0.13335921760067049</v>
      </c>
      <c r="W118" s="75">
        <f t="shared" si="33"/>
        <v>0.84497564381343171</v>
      </c>
      <c r="X118" s="75">
        <f t="shared" si="34"/>
        <v>0.12196067034776692</v>
      </c>
      <c r="Y118" s="75">
        <f t="shared" si="35"/>
        <v>1.4257173922905482</v>
      </c>
      <c r="Z118" s="75">
        <f t="shared" si="36"/>
        <v>0.39359897355477935</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41609</v>
      </c>
      <c r="K119" s="87">
        <v>2438.944</v>
      </c>
      <c r="L119" s="87">
        <v>2220.5039999999999</v>
      </c>
      <c r="M119" s="87">
        <v>10463.3642</v>
      </c>
      <c r="N119" s="107">
        <v>41609</v>
      </c>
      <c r="O119" s="87">
        <v>1892.35</v>
      </c>
      <c r="P119" s="87">
        <v>16785.32</v>
      </c>
      <c r="Q119" s="87">
        <v>2957.72</v>
      </c>
      <c r="R119" s="87">
        <v>3533.5515145708769</v>
      </c>
      <c r="T119" s="74">
        <f t="shared" si="30"/>
        <v>41609</v>
      </c>
      <c r="U119" s="75">
        <f t="shared" si="31"/>
        <v>-0.13132625556334387</v>
      </c>
      <c r="V119" s="75">
        <f t="shared" si="32"/>
        <v>-0.12383964696384653</v>
      </c>
      <c r="W119" s="75">
        <f t="shared" si="33"/>
        <v>0.87989267575252827</v>
      </c>
      <c r="X119" s="75">
        <f t="shared" si="34"/>
        <v>0.14571224450256692</v>
      </c>
      <c r="Y119" s="75">
        <f t="shared" si="35"/>
        <v>1.4563535442669346</v>
      </c>
      <c r="Z119" s="75">
        <f t="shared" si="36"/>
        <v>0.40552664718321574</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41616</v>
      </c>
      <c r="K120" s="87">
        <v>2452.2869999999998</v>
      </c>
      <c r="L120" s="87">
        <v>2237.1080000000002</v>
      </c>
      <c r="M120" s="87">
        <v>9907.4074999999993</v>
      </c>
      <c r="N120" s="107">
        <v>41616</v>
      </c>
      <c r="O120" s="87">
        <v>1728.71</v>
      </c>
      <c r="P120" s="87">
        <v>16870.189999999999</v>
      </c>
      <c r="Q120" s="87">
        <v>2985.22</v>
      </c>
      <c r="R120" s="87">
        <v>3425.1806146223457</v>
      </c>
      <c r="T120" s="74">
        <f t="shared" si="30"/>
        <v>41616</v>
      </c>
      <c r="U120" s="75">
        <f t="shared" si="31"/>
        <v>-0.12657390627938403</v>
      </c>
      <c r="V120" s="75">
        <f t="shared" si="32"/>
        <v>-0.11728808637138088</v>
      </c>
      <c r="W120" s="75">
        <f t="shared" si="33"/>
        <v>0.78000712189160604</v>
      </c>
      <c r="X120" s="75">
        <f t="shared" si="34"/>
        <v>4.6637363169621304E-2</v>
      </c>
      <c r="Y120" s="75">
        <f t="shared" si="35"/>
        <v>1.4687733685718589</v>
      </c>
      <c r="Z120" s="75">
        <f t="shared" si="36"/>
        <v>0.41859481550122357</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41623</v>
      </c>
      <c r="K121" s="87">
        <v>2406.6390000000001</v>
      </c>
      <c r="L121" s="87">
        <v>2196.0749999999998</v>
      </c>
      <c r="M121" s="87">
        <v>10070.3392</v>
      </c>
      <c r="N121" s="107">
        <v>41623</v>
      </c>
      <c r="O121" s="87">
        <v>1775.87</v>
      </c>
      <c r="P121" s="87">
        <v>16525.009999999998</v>
      </c>
      <c r="Q121" s="87">
        <v>2966.19</v>
      </c>
      <c r="R121" s="87">
        <v>3361.5747613453455</v>
      </c>
      <c r="T121" s="74">
        <f t="shared" si="30"/>
        <v>41623</v>
      </c>
      <c r="U121" s="75">
        <f t="shared" si="31"/>
        <v>-0.14283226198006604</v>
      </c>
      <c r="V121" s="75">
        <f t="shared" si="32"/>
        <v>-0.13347877450620649</v>
      </c>
      <c r="W121" s="75">
        <f t="shared" si="33"/>
        <v>0.80928012659863025</v>
      </c>
      <c r="X121" s="75">
        <f t="shared" si="34"/>
        <v>7.5190109464302823E-2</v>
      </c>
      <c r="Y121" s="75">
        <f t="shared" si="35"/>
        <v>1.4182599368106499</v>
      </c>
      <c r="Z121" s="75">
        <f t="shared" si="36"/>
        <v>0.40955164302516223</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41630</v>
      </c>
      <c r="K122" s="87">
        <v>2278.136</v>
      </c>
      <c r="L122" s="87">
        <v>2084.7939999999999</v>
      </c>
      <c r="M122" s="87">
        <v>9680.6409999999996</v>
      </c>
      <c r="N122" s="107">
        <v>41630</v>
      </c>
      <c r="O122" s="87">
        <v>1727.64</v>
      </c>
      <c r="P122" s="87">
        <v>16094.94</v>
      </c>
      <c r="Q122" s="87">
        <v>2817.35</v>
      </c>
      <c r="R122" s="87">
        <v>3289.5741903751805</v>
      </c>
      <c r="T122" s="74">
        <f t="shared" si="30"/>
        <v>41630</v>
      </c>
      <c r="U122" s="75">
        <f t="shared" si="31"/>
        <v>-0.18860091520922739</v>
      </c>
      <c r="V122" s="75">
        <f t="shared" si="32"/>
        <v>-0.17738772501753908</v>
      </c>
      <c r="W122" s="75">
        <f t="shared" si="33"/>
        <v>0.73926528453340379</v>
      </c>
      <c r="X122" s="75">
        <f t="shared" si="34"/>
        <v>4.5989537925021917E-2</v>
      </c>
      <c r="Y122" s="75">
        <f t="shared" si="35"/>
        <v>1.3553237539566512</v>
      </c>
      <c r="Z122" s="75">
        <f t="shared" si="36"/>
        <v>0.33882196402689657</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41637</v>
      </c>
      <c r="K123" s="87">
        <v>2303.4780000000001</v>
      </c>
      <c r="L123" s="87">
        <v>2101.2510000000002</v>
      </c>
      <c r="M123" s="87">
        <v>9964.7307999999994</v>
      </c>
      <c r="N123" s="107">
        <v>41637</v>
      </c>
      <c r="O123" s="87">
        <v>1781.79</v>
      </c>
      <c r="P123" s="87">
        <v>15840.61</v>
      </c>
      <c r="Q123" s="87">
        <v>2823.76</v>
      </c>
      <c r="R123" s="87">
        <v>3289.3765185323768</v>
      </c>
      <c r="T123" s="74">
        <f t="shared" si="30"/>
        <v>41637</v>
      </c>
      <c r="U123" s="75">
        <f t="shared" si="31"/>
        <v>-0.17957490639905638</v>
      </c>
      <c r="V123" s="75">
        <f t="shared" si="32"/>
        <v>-0.17089416728023421</v>
      </c>
      <c r="W123" s="75">
        <f t="shared" si="33"/>
        <v>0.79030607065800407</v>
      </c>
      <c r="X123" s="75">
        <f t="shared" si="34"/>
        <v>7.8774338854983972E-2</v>
      </c>
      <c r="Y123" s="75">
        <f t="shared" si="35"/>
        <v>1.3181052560719873</v>
      </c>
      <c r="Z123" s="75">
        <f t="shared" si="36"/>
        <v>0.3418680352602943</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41644</v>
      </c>
      <c r="K124" s="87">
        <v>2290.779</v>
      </c>
      <c r="L124" s="87">
        <v>2083.136</v>
      </c>
      <c r="M124" s="87">
        <v>9939.0501999999997</v>
      </c>
      <c r="N124" s="107">
        <v>41644</v>
      </c>
      <c r="O124" s="87">
        <v>1783.67</v>
      </c>
      <c r="P124" s="87">
        <v>15486.89</v>
      </c>
      <c r="Q124" s="87">
        <v>2863.1</v>
      </c>
      <c r="R124" s="87">
        <v>3417.7282304009677</v>
      </c>
      <c r="T124" s="74">
        <f t="shared" si="30"/>
        <v>41644</v>
      </c>
      <c r="U124" s="75">
        <f t="shared" si="31"/>
        <v>-0.18409788350742828</v>
      </c>
      <c r="V124" s="75">
        <f t="shared" si="32"/>
        <v>-0.17804193409139524</v>
      </c>
      <c r="W124" s="75">
        <f t="shared" si="33"/>
        <v>0.78569218444261946</v>
      </c>
      <c r="X124" s="75">
        <f t="shared" si="34"/>
        <v>7.991257386418682E-2</v>
      </c>
      <c r="Y124" s="75">
        <f t="shared" si="35"/>
        <v>1.2663420858924432</v>
      </c>
      <c r="Z124" s="75">
        <f t="shared" si="36"/>
        <v>0.36056264404685523</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41651</v>
      </c>
      <c r="K125" s="87">
        <v>2204.8510000000001</v>
      </c>
      <c r="L125" s="87">
        <v>2013.298</v>
      </c>
      <c r="M125" s="87">
        <v>9758.0491000000002</v>
      </c>
      <c r="N125" s="107">
        <v>41651</v>
      </c>
      <c r="O125" s="87">
        <v>1766.34</v>
      </c>
      <c r="P125" s="87">
        <v>14763.38</v>
      </c>
      <c r="Q125" s="87">
        <v>2697.31</v>
      </c>
      <c r="R125" s="87">
        <v>3333.2176223001698</v>
      </c>
      <c r="T125" s="74">
        <f t="shared" si="30"/>
        <v>41651</v>
      </c>
      <c r="U125" s="75">
        <f t="shared" si="31"/>
        <v>-0.21470268522159353</v>
      </c>
      <c r="V125" s="75">
        <f t="shared" si="32"/>
        <v>-0.2055984197970453</v>
      </c>
      <c r="W125" s="75">
        <f t="shared" si="33"/>
        <v>0.75317275420113461</v>
      </c>
      <c r="X125" s="75">
        <f t="shared" si="34"/>
        <v>6.9420226678291064E-2</v>
      </c>
      <c r="Y125" s="75">
        <f t="shared" si="35"/>
        <v>1.1604640714838665</v>
      </c>
      <c r="Z125" s="75">
        <f t="shared" si="36"/>
        <v>0.28177822130349051</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41658</v>
      </c>
      <c r="K126" s="87">
        <v>2178.4879999999998</v>
      </c>
      <c r="L126" s="87">
        <v>2004.9490000000001</v>
      </c>
      <c r="M126" s="87">
        <v>9347.0650999999998</v>
      </c>
      <c r="N126" s="107">
        <v>41658</v>
      </c>
      <c r="O126" s="87">
        <v>1704.87</v>
      </c>
      <c r="P126" s="87">
        <v>13655.07</v>
      </c>
      <c r="Q126" s="87">
        <v>2658</v>
      </c>
      <c r="R126" s="87">
        <v>3330.9467181253099</v>
      </c>
      <c r="T126" s="74">
        <f t="shared" si="30"/>
        <v>41658</v>
      </c>
      <c r="U126" s="75">
        <f t="shared" si="31"/>
        <v>-0.22409234153374491</v>
      </c>
      <c r="V126" s="75">
        <f t="shared" si="32"/>
        <v>-0.20889274522383972</v>
      </c>
      <c r="W126" s="75">
        <f t="shared" si="33"/>
        <v>0.67933361444802554</v>
      </c>
      <c r="X126" s="75">
        <f t="shared" si="34"/>
        <v>3.2203574542284175E-2</v>
      </c>
      <c r="Y126" s="75">
        <f t="shared" si="35"/>
        <v>0.99827465855361064</v>
      </c>
      <c r="Z126" s="75">
        <f t="shared" si="36"/>
        <v>0.26309786870054896</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41665</v>
      </c>
      <c r="K127" s="87">
        <v>2245.6779999999999</v>
      </c>
      <c r="L127" s="87">
        <v>2054.3919999999998</v>
      </c>
      <c r="M127" s="87">
        <v>10032.8496</v>
      </c>
      <c r="N127" s="107">
        <v>41665</v>
      </c>
      <c r="O127" s="87">
        <v>1783.97</v>
      </c>
      <c r="P127" s="87">
        <v>14725.88</v>
      </c>
      <c r="Q127" s="87">
        <v>2820.04</v>
      </c>
      <c r="R127" s="87">
        <v>3223.8529068826101</v>
      </c>
      <c r="T127" s="74">
        <f t="shared" si="30"/>
        <v>41665</v>
      </c>
      <c r="U127" s="75">
        <f t="shared" si="31"/>
        <v>-0.20016141532605047</v>
      </c>
      <c r="V127" s="75">
        <f t="shared" si="32"/>
        <v>-0.18938366245021432</v>
      </c>
      <c r="W127" s="75">
        <f t="shared" si="33"/>
        <v>0.80254458503572712</v>
      </c>
      <c r="X127" s="75">
        <f t="shared" si="34"/>
        <v>8.0094207110336102E-2</v>
      </c>
      <c r="Y127" s="75">
        <f t="shared" si="35"/>
        <v>1.1549763442370815</v>
      </c>
      <c r="Z127" s="75">
        <f t="shared" si="36"/>
        <v>0.34010026849145825</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41672</v>
      </c>
      <c r="K128" s="87">
        <v>2202.4499999999998</v>
      </c>
      <c r="L128" s="87">
        <v>2033.0830000000001</v>
      </c>
      <c r="M128" s="87">
        <v>9789.3003000000008</v>
      </c>
      <c r="N128" s="107">
        <v>41672</v>
      </c>
      <c r="O128" s="87">
        <v>1706.16</v>
      </c>
      <c r="P128" s="87">
        <v>14346.9</v>
      </c>
      <c r="Q128" s="87">
        <v>2842.6</v>
      </c>
      <c r="R128" s="87">
        <v>3453.1130778541456</v>
      </c>
      <c r="T128" s="74">
        <f t="shared" si="30"/>
        <v>41672</v>
      </c>
      <c r="U128" s="75">
        <f t="shared" si="31"/>
        <v>-0.21555784452840521</v>
      </c>
      <c r="V128" s="75">
        <f t="shared" si="32"/>
        <v>-0.19779170898507636</v>
      </c>
      <c r="W128" s="75">
        <f t="shared" si="33"/>
        <v>0.75878747819100378</v>
      </c>
      <c r="X128" s="75">
        <f t="shared" si="34"/>
        <v>3.2984597500726576E-2</v>
      </c>
      <c r="Y128" s="75">
        <f t="shared" si="35"/>
        <v>1.0995166409841031</v>
      </c>
      <c r="Z128" s="75">
        <f t="shared" si="36"/>
        <v>0.35082091857343123</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41679</v>
      </c>
      <c r="K129" s="87">
        <v>2212.4830000000002</v>
      </c>
      <c r="L129" s="87">
        <v>2044.4970000000001</v>
      </c>
      <c r="M129" s="87">
        <v>9956.2288000000008</v>
      </c>
      <c r="N129" s="107">
        <v>41679</v>
      </c>
      <c r="O129" s="87">
        <v>1735.94</v>
      </c>
      <c r="P129" s="87">
        <v>14717.27</v>
      </c>
      <c r="Q129" s="87">
        <v>2918.62</v>
      </c>
      <c r="R129" s="87">
        <v>3369.5091591076921</v>
      </c>
      <c r="T129" s="74">
        <f t="shared" si="30"/>
        <v>41679</v>
      </c>
      <c r="U129" s="75">
        <f t="shared" si="31"/>
        <v>-0.21198441124009137</v>
      </c>
      <c r="V129" s="75">
        <f t="shared" si="32"/>
        <v>-0.1932880042993137</v>
      </c>
      <c r="W129" s="75">
        <f t="shared" si="33"/>
        <v>0.78877856504664012</v>
      </c>
      <c r="X129" s="75">
        <f t="shared" si="34"/>
        <v>5.1014724401821088E-2</v>
      </c>
      <c r="Y129" s="75">
        <f t="shared" si="35"/>
        <v>1.1537163620612194</v>
      </c>
      <c r="Z129" s="75">
        <f t="shared" si="36"/>
        <v>0.38694608786561169</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41686</v>
      </c>
      <c r="K130" s="87">
        <v>2295.5749999999998</v>
      </c>
      <c r="L130" s="87">
        <v>2115.848</v>
      </c>
      <c r="M130" s="87">
        <v>10554.5576</v>
      </c>
      <c r="N130" s="107">
        <v>41686</v>
      </c>
      <c r="O130" s="87">
        <v>1863.34</v>
      </c>
      <c r="P130" s="87">
        <v>16113.48</v>
      </c>
      <c r="Q130" s="87">
        <v>3101.73</v>
      </c>
      <c r="R130" s="87">
        <v>3143.8450218858397</v>
      </c>
      <c r="T130" s="74">
        <f t="shared" si="30"/>
        <v>41686</v>
      </c>
      <c r="U130" s="75">
        <f t="shared" si="31"/>
        <v>-0.18238970190165216</v>
      </c>
      <c r="V130" s="75">
        <f t="shared" si="32"/>
        <v>-0.16513452322047639</v>
      </c>
      <c r="W130" s="75">
        <f t="shared" si="33"/>
        <v>0.89627687126174815</v>
      </c>
      <c r="X130" s="75">
        <f t="shared" si="34"/>
        <v>0.12814830959992252</v>
      </c>
      <c r="Y130" s="75">
        <f t="shared" si="35"/>
        <v>1.3580368863074619</v>
      </c>
      <c r="Z130" s="75">
        <f t="shared" si="36"/>
        <v>0.47396108061871844</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41693</v>
      </c>
      <c r="K131" s="87">
        <v>2264.2939999999999</v>
      </c>
      <c r="L131" s="87">
        <v>2113.6930000000002</v>
      </c>
      <c r="M131" s="87">
        <v>10342.337</v>
      </c>
      <c r="N131" s="107">
        <v>41693</v>
      </c>
      <c r="O131" s="87">
        <v>1821.48</v>
      </c>
      <c r="P131" s="87">
        <v>15944.61</v>
      </c>
      <c r="Q131" s="87">
        <v>3022.06</v>
      </c>
      <c r="R131" s="87">
        <v>3193.9495012634079</v>
      </c>
      <c r="T131" s="74">
        <f t="shared" si="30"/>
        <v>41693</v>
      </c>
      <c r="U131" s="75">
        <f t="shared" si="31"/>
        <v>-0.19353099231247051</v>
      </c>
      <c r="V131" s="75">
        <f t="shared" si="32"/>
        <v>-0.16598483718559098</v>
      </c>
      <c r="W131" s="75">
        <f t="shared" si="33"/>
        <v>0.85814841238770745</v>
      </c>
      <c r="X131" s="75">
        <f t="shared" si="34"/>
        <v>0.10280441732054624</v>
      </c>
      <c r="Y131" s="75">
        <f t="shared" si="35"/>
        <v>1.3333245529697386</v>
      </c>
      <c r="Z131" s="75">
        <f t="shared" si="36"/>
        <v>0.43610140898614769</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41700</v>
      </c>
      <c r="K132" s="87">
        <v>2178.971</v>
      </c>
      <c r="L132" s="87">
        <v>2056.3020000000001</v>
      </c>
      <c r="M132" s="87">
        <v>9506.9941999999992</v>
      </c>
      <c r="N132" s="107">
        <v>41700</v>
      </c>
      <c r="O132" s="87">
        <v>1689.79</v>
      </c>
      <c r="P132" s="87">
        <v>15062.54</v>
      </c>
      <c r="Q132" s="87">
        <v>2950.7</v>
      </c>
      <c r="R132" s="87">
        <v>3220.9803195593099</v>
      </c>
      <c r="T132" s="74">
        <f t="shared" ref="T132:T155" si="45">J132</f>
        <v>41700</v>
      </c>
      <c r="U132" s="75">
        <f t="shared" si="31"/>
        <v>-0.2239203124020539</v>
      </c>
      <c r="V132" s="75">
        <f t="shared" si="32"/>
        <v>-0.18863001991036787</v>
      </c>
      <c r="W132" s="75">
        <f t="shared" si="33"/>
        <v>0.70806715922224761</v>
      </c>
      <c r="X132" s="75">
        <f t="shared" si="34"/>
        <v>2.3073476702508922E-2</v>
      </c>
      <c r="Y132" s="75">
        <f t="shared" si="35"/>
        <v>1.204242964367821</v>
      </c>
      <c r="Z132" s="75">
        <f t="shared" si="36"/>
        <v>0.40219070021621883</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41707</v>
      </c>
      <c r="K133" s="87">
        <v>2168.3580000000002</v>
      </c>
      <c r="L133" s="87">
        <v>2057.9079999999999</v>
      </c>
      <c r="M133" s="87">
        <v>9533.0879999999997</v>
      </c>
      <c r="N133" s="107">
        <v>41707</v>
      </c>
      <c r="O133" s="87">
        <v>1687.06</v>
      </c>
      <c r="P133" s="87">
        <v>15524.39</v>
      </c>
      <c r="Q133" s="87">
        <v>3003.72</v>
      </c>
      <c r="R133" s="87">
        <v>3271.7882841690312</v>
      </c>
      <c r="T133" s="74">
        <f t="shared" si="45"/>
        <v>41707</v>
      </c>
      <c r="U133" s="75">
        <f t="shared" ref="U133:U156" si="46">K133/K$4-1</f>
        <v>-0.22770032311558652</v>
      </c>
      <c r="V133" s="75">
        <f t="shared" ref="V133:V156" si="47">L133/L$4-1</f>
        <v>-0.18799632885330342</v>
      </c>
      <c r="W133" s="75">
        <f t="shared" ref="W133:W156" si="48">M133/M$4-1</f>
        <v>0.71275528271340471</v>
      </c>
      <c r="X133" s="75">
        <f t="shared" ref="X133:X156" si="49">O133/O$4-1</f>
        <v>2.1420614162549478E-2</v>
      </c>
      <c r="Y133" s="75">
        <f t="shared" ref="Y133:Y156" si="50">P133/P$4-1</f>
        <v>1.2718298131392287</v>
      </c>
      <c r="Z133" s="75">
        <f t="shared" ref="Z133:AA156" si="51">Q133/Q$4-1</f>
        <v>0.42738612873333803</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41714</v>
      </c>
      <c r="K134" s="87">
        <v>2122.8359999999998</v>
      </c>
      <c r="L134" s="87">
        <v>2004.3389999999999</v>
      </c>
      <c r="M134" s="87">
        <v>9221.7471999999998</v>
      </c>
      <c r="N134" s="107">
        <v>41714</v>
      </c>
      <c r="O134" s="87">
        <v>1657.72</v>
      </c>
      <c r="P134" s="87">
        <v>14657.73</v>
      </c>
      <c r="Q134" s="87">
        <v>2871.39</v>
      </c>
      <c r="R134" s="87">
        <v>3171.0474726647053</v>
      </c>
      <c r="T134" s="74">
        <f t="shared" si="45"/>
        <v>41714</v>
      </c>
      <c r="U134" s="75">
        <f t="shared" si="46"/>
        <v>-0.2439138016514798</v>
      </c>
      <c r="V134" s="75">
        <f t="shared" si="47"/>
        <v>-0.20913343734389545</v>
      </c>
      <c r="W134" s="75">
        <f t="shared" si="48"/>
        <v>0.6568184656060605</v>
      </c>
      <c r="X134" s="75">
        <f t="shared" si="49"/>
        <v>3.6568826891407724E-3</v>
      </c>
      <c r="Y134" s="75">
        <f t="shared" si="50"/>
        <v>1.1450033145872567</v>
      </c>
      <c r="Z134" s="75">
        <f t="shared" si="51"/>
        <v>0.36450210278708384</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41721</v>
      </c>
      <c r="K135" s="87">
        <v>2158.7979999999998</v>
      </c>
      <c r="L135" s="87">
        <v>2047.6189999999999</v>
      </c>
      <c r="M135" s="87">
        <v>9066.4856</v>
      </c>
      <c r="N135" s="107">
        <v>41721</v>
      </c>
      <c r="O135" s="87">
        <v>1604.86</v>
      </c>
      <c r="P135" s="87">
        <v>14486.94</v>
      </c>
      <c r="Q135" s="87">
        <v>2882.14</v>
      </c>
      <c r="R135" s="87">
        <v>3221.0849192946175</v>
      </c>
      <c r="T135" s="74">
        <f t="shared" si="45"/>
        <v>41721</v>
      </c>
      <c r="U135" s="75">
        <f t="shared" si="46"/>
        <v>-0.23110528895195448</v>
      </c>
      <c r="V135" s="75">
        <f t="shared" si="47"/>
        <v>-0.19205613413732403</v>
      </c>
      <c r="W135" s="75">
        <f t="shared" si="48"/>
        <v>0.62892350380537909</v>
      </c>
      <c r="X135" s="75">
        <f t="shared" si="49"/>
        <v>-2.8346895282379214E-2</v>
      </c>
      <c r="Y135" s="75">
        <f t="shared" si="50"/>
        <v>1.1200100096144983</v>
      </c>
      <c r="Z135" s="75">
        <f t="shared" si="51"/>
        <v>0.36961056858412333</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41728</v>
      </c>
      <c r="K136" s="87">
        <v>2151.9650000000001</v>
      </c>
      <c r="L136" s="87">
        <v>2041.712</v>
      </c>
      <c r="M136" s="87">
        <v>8477.3503999999994</v>
      </c>
      <c r="N136" s="107">
        <v>41728</v>
      </c>
      <c r="O136" s="87">
        <v>1528.14</v>
      </c>
      <c r="P136" s="87">
        <v>13887.7</v>
      </c>
      <c r="Q136" s="87">
        <v>2786.64</v>
      </c>
      <c r="R136" s="87">
        <v>3106.3473523375956</v>
      </c>
      <c r="T136" s="74">
        <f t="shared" si="45"/>
        <v>41728</v>
      </c>
      <c r="U136" s="75">
        <f t="shared" si="46"/>
        <v>-0.23353898472181855</v>
      </c>
      <c r="V136" s="75">
        <f t="shared" si="47"/>
        <v>-0.19438690192940389</v>
      </c>
      <c r="W136" s="75">
        <f t="shared" si="48"/>
        <v>0.5230769590097768</v>
      </c>
      <c r="X136" s="75">
        <f t="shared" si="49"/>
        <v>-7.4796570764312675E-2</v>
      </c>
      <c r="Y136" s="75">
        <f t="shared" si="50"/>
        <v>1.0323175916048015</v>
      </c>
      <c r="Z136" s="75">
        <f t="shared" si="51"/>
        <v>0.32422838406158672</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41735</v>
      </c>
      <c r="K137" s="87">
        <v>2185.4720000000002</v>
      </c>
      <c r="L137" s="87">
        <v>2058.8310000000001</v>
      </c>
      <c r="M137" s="87">
        <v>8731.6653000000006</v>
      </c>
      <c r="N137" s="107">
        <v>41735</v>
      </c>
      <c r="O137" s="87">
        <v>1575.11</v>
      </c>
      <c r="P137" s="87">
        <v>14375.4</v>
      </c>
      <c r="Q137" s="87">
        <v>2824.41</v>
      </c>
      <c r="R137" s="87">
        <v>3145.7548949684174</v>
      </c>
      <c r="T137" s="74">
        <f t="shared" si="45"/>
        <v>41735</v>
      </c>
      <c r="U137" s="75">
        <f t="shared" si="46"/>
        <v>-0.22160486439972871</v>
      </c>
      <c r="V137" s="75">
        <f t="shared" si="47"/>
        <v>-0.18763213405525192</v>
      </c>
      <c r="W137" s="75">
        <f t="shared" si="48"/>
        <v>0.56876825950419496</v>
      </c>
      <c r="X137" s="75">
        <f t="shared" si="49"/>
        <v>-4.6358858858858931E-2</v>
      </c>
      <c r="Y137" s="75">
        <f t="shared" si="50"/>
        <v>1.1036873136916596</v>
      </c>
      <c r="Z137" s="75">
        <f t="shared" si="51"/>
        <v>0.34217691923871985</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41742</v>
      </c>
      <c r="K138" s="87">
        <v>2270.6660000000002</v>
      </c>
      <c r="L138" s="87">
        <v>2130.5419999999999</v>
      </c>
      <c r="M138" s="87">
        <v>8782.4956000000002</v>
      </c>
      <c r="N138" s="107">
        <v>41742</v>
      </c>
      <c r="O138" s="87">
        <v>1577.01</v>
      </c>
      <c r="P138" s="87">
        <v>14157.62</v>
      </c>
      <c r="Q138" s="87">
        <v>2839.85</v>
      </c>
      <c r="R138" s="87">
        <v>3116.4158977821444</v>
      </c>
      <c r="T138" s="74">
        <f t="shared" si="45"/>
        <v>41742</v>
      </c>
      <c r="U138" s="75">
        <f t="shared" si="46"/>
        <v>-0.19126148997885783</v>
      </c>
      <c r="V138" s="75">
        <f t="shared" si="47"/>
        <v>-0.15933660516785719</v>
      </c>
      <c r="W138" s="75">
        <f t="shared" si="48"/>
        <v>0.57790064817478171</v>
      </c>
      <c r="X138" s="75">
        <f t="shared" si="49"/>
        <v>-4.5208514966579516E-2</v>
      </c>
      <c r="Y138" s="75">
        <f t="shared" si="50"/>
        <v>1.0718175206301961</v>
      </c>
      <c r="Z138" s="75">
        <f t="shared" si="51"/>
        <v>0.34951410174163056</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41749</v>
      </c>
      <c r="K139" s="87">
        <v>2224.4789999999998</v>
      </c>
      <c r="L139" s="87">
        <v>2097.748</v>
      </c>
      <c r="M139" s="87">
        <v>8787.7939000000006</v>
      </c>
      <c r="N139" s="107">
        <v>41749</v>
      </c>
      <c r="O139" s="87">
        <v>1584.29</v>
      </c>
      <c r="P139" s="87">
        <v>14337.55</v>
      </c>
      <c r="Q139" s="87">
        <v>2833.8</v>
      </c>
      <c r="R139" s="87">
        <v>2920.9686077171132</v>
      </c>
      <c r="T139" s="74">
        <f t="shared" si="45"/>
        <v>41749</v>
      </c>
      <c r="U139" s="75">
        <f t="shared" si="46"/>
        <v>-0.20771182021780399</v>
      </c>
      <c r="V139" s="75">
        <f t="shared" si="47"/>
        <v>-0.17227637137294738</v>
      </c>
      <c r="W139" s="75">
        <f t="shared" si="48"/>
        <v>0.5788525633689352</v>
      </c>
      <c r="X139" s="75">
        <f t="shared" si="49"/>
        <v>-4.0800881526688038E-2</v>
      </c>
      <c r="Y139" s="75">
        <f t="shared" si="50"/>
        <v>1.0981483676572377</v>
      </c>
      <c r="Z139" s="75">
        <f t="shared" si="51"/>
        <v>0.34663910471166881</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41756</v>
      </c>
      <c r="K140" s="87">
        <v>2167.826</v>
      </c>
      <c r="L140" s="87">
        <v>2036.519</v>
      </c>
      <c r="M140" s="87">
        <v>8414.7484000000004</v>
      </c>
      <c r="N140" s="107">
        <v>41756</v>
      </c>
      <c r="O140" s="87">
        <v>1540.55</v>
      </c>
      <c r="P140" s="87">
        <v>13508.96</v>
      </c>
      <c r="Q140" s="87">
        <v>2693.26</v>
      </c>
      <c r="R140" s="87">
        <v>3099.0621020057624</v>
      </c>
      <c r="T140" s="74">
        <f t="shared" si="45"/>
        <v>41756</v>
      </c>
      <c r="U140" s="75">
        <f t="shared" si="46"/>
        <v>-0.22788980447802876</v>
      </c>
      <c r="V140" s="75">
        <f t="shared" si="47"/>
        <v>-0.19643594156784483</v>
      </c>
      <c r="W140" s="75">
        <f t="shared" si="48"/>
        <v>0.51182961646888936</v>
      </c>
      <c r="X140" s="75">
        <f t="shared" si="49"/>
        <v>-6.7283008815266943E-2</v>
      </c>
      <c r="Y140" s="75">
        <f t="shared" si="50"/>
        <v>0.97689300980620253</v>
      </c>
      <c r="Z140" s="75">
        <f t="shared" si="51"/>
        <v>0.27985363651483852</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41763</v>
      </c>
      <c r="K141" s="87">
        <v>2158.6590000000001</v>
      </c>
      <c r="L141" s="87">
        <v>2026.3579999999999</v>
      </c>
      <c r="M141" s="87">
        <v>8112.2947000000004</v>
      </c>
      <c r="N141" s="107">
        <v>41763</v>
      </c>
      <c r="O141" s="87">
        <v>1525.02</v>
      </c>
      <c r="P141" s="87">
        <v>12556.35</v>
      </c>
      <c r="Q141" s="87">
        <v>2686.89</v>
      </c>
      <c r="R141" s="87">
        <v>3226.5026673911525</v>
      </c>
      <c r="T141" s="74">
        <f t="shared" si="45"/>
        <v>41763</v>
      </c>
      <c r="U141" s="75">
        <f t="shared" si="46"/>
        <v>-0.23115479630041202</v>
      </c>
      <c r="V141" s="75">
        <f t="shared" si="47"/>
        <v>-0.20044524096437843</v>
      </c>
      <c r="W141" s="75">
        <f t="shared" si="48"/>
        <v>0.45748949368273495</v>
      </c>
      <c r="X141" s="75">
        <f t="shared" si="49"/>
        <v>-7.668555652426623E-2</v>
      </c>
      <c r="Y141" s="75">
        <f t="shared" si="50"/>
        <v>0.83748864040459914</v>
      </c>
      <c r="Z141" s="75">
        <f t="shared" si="51"/>
        <v>0.27682657352626694</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41770</v>
      </c>
      <c r="K142" s="87">
        <v>2133.9110000000001</v>
      </c>
      <c r="L142" s="87">
        <v>2011.135</v>
      </c>
      <c r="M142" s="87">
        <v>7922.665</v>
      </c>
      <c r="N142" s="107">
        <v>41770</v>
      </c>
      <c r="O142" s="87">
        <v>1494.43</v>
      </c>
      <c r="P142" s="87">
        <v>11767.44</v>
      </c>
      <c r="Q142" s="87">
        <v>2680.29</v>
      </c>
      <c r="R142" s="87">
        <v>3222.7344055563672</v>
      </c>
      <c r="T142" s="74">
        <f t="shared" si="45"/>
        <v>41770</v>
      </c>
      <c r="U142" s="75">
        <f t="shared" si="46"/>
        <v>-0.23996924133372088</v>
      </c>
      <c r="V142" s="75">
        <f t="shared" si="47"/>
        <v>-0.2064518903801279</v>
      </c>
      <c r="W142" s="75">
        <f t="shared" si="48"/>
        <v>0.42341981233348491</v>
      </c>
      <c r="X142" s="75">
        <f t="shared" si="49"/>
        <v>-9.5206093189964203E-2</v>
      </c>
      <c r="Y142" s="75">
        <f t="shared" si="50"/>
        <v>0.72204002967762904</v>
      </c>
      <c r="Z142" s="75">
        <f t="shared" si="51"/>
        <v>0.27369021312994524</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41777</v>
      </c>
      <c r="K143" s="87">
        <v>2145.9520000000002</v>
      </c>
      <c r="L143" s="87">
        <v>2026.5039999999999</v>
      </c>
      <c r="M143" s="87">
        <v>7832.3275999999996</v>
      </c>
      <c r="N143" s="107">
        <v>41777</v>
      </c>
      <c r="O143" s="87">
        <v>1462.84</v>
      </c>
      <c r="P143" s="87">
        <v>11405.53</v>
      </c>
      <c r="Q143" s="87">
        <v>2627.4</v>
      </c>
      <c r="R143" s="87">
        <v>3364.7055250570829</v>
      </c>
      <c r="T143" s="74">
        <f t="shared" si="45"/>
        <v>41777</v>
      </c>
      <c r="U143" s="75">
        <f t="shared" si="46"/>
        <v>-0.23568062275258006</v>
      </c>
      <c r="V143" s="75">
        <f t="shared" si="47"/>
        <v>-0.20038763268646353</v>
      </c>
      <c r="W143" s="75">
        <f t="shared" si="48"/>
        <v>0.40718940943815918</v>
      </c>
      <c r="X143" s="75">
        <f t="shared" si="49"/>
        <v>-0.11433207400949341</v>
      </c>
      <c r="Y143" s="75">
        <f t="shared" si="50"/>
        <v>0.66907833986738718</v>
      </c>
      <c r="Z143" s="75">
        <f t="shared" si="51"/>
        <v>0.24855656140851101</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41784</v>
      </c>
      <c r="K144" s="87">
        <v>2148.4140000000002</v>
      </c>
      <c r="L144" s="87">
        <v>2034.569</v>
      </c>
      <c r="M144" s="87">
        <v>8093.2596999999996</v>
      </c>
      <c r="N144" s="107">
        <v>41784</v>
      </c>
      <c r="O144" s="87">
        <v>1504.85</v>
      </c>
      <c r="P144" s="87">
        <v>11972.1</v>
      </c>
      <c r="Q144" s="87">
        <v>2651.34</v>
      </c>
      <c r="R144" s="87">
        <v>3424.4001150867562</v>
      </c>
      <c r="T144" s="74">
        <f t="shared" si="45"/>
        <v>41784</v>
      </c>
      <c r="U144" s="75">
        <f t="shared" si="46"/>
        <v>-0.23480373719932301</v>
      </c>
      <c r="V144" s="75">
        <f t="shared" si="47"/>
        <v>-0.19720536719753101</v>
      </c>
      <c r="W144" s="75">
        <f t="shared" si="48"/>
        <v>0.4540695843305449</v>
      </c>
      <c r="X144" s="75">
        <f t="shared" si="49"/>
        <v>-8.8897365107042603E-2</v>
      </c>
      <c r="Y144" s="75">
        <f t="shared" si="50"/>
        <v>0.75198984989968443</v>
      </c>
      <c r="Z144" s="75">
        <f t="shared" si="51"/>
        <v>0.25993299593698782</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41791</v>
      </c>
      <c r="K145" s="87">
        <v>2156.4639999999999</v>
      </c>
      <c r="L145" s="87">
        <v>2039.212</v>
      </c>
      <c r="M145" s="87">
        <v>8146.1772000000001</v>
      </c>
      <c r="N145" s="107">
        <v>41791</v>
      </c>
      <c r="O145" s="87">
        <v>1518.96</v>
      </c>
      <c r="P145" s="87">
        <v>11821.04</v>
      </c>
      <c r="Q145" s="87">
        <v>2624.08</v>
      </c>
      <c r="R145" s="87">
        <v>3378.503979453445</v>
      </c>
      <c r="T145" s="74">
        <f t="shared" si="45"/>
        <v>41791</v>
      </c>
      <c r="U145" s="75">
        <f t="shared" si="46"/>
        <v>-0.23193658500447356</v>
      </c>
      <c r="V145" s="75">
        <f t="shared" si="47"/>
        <v>-0.19537334504438608</v>
      </c>
      <c r="W145" s="75">
        <f t="shared" si="48"/>
        <v>0.46357696826248662</v>
      </c>
      <c r="X145" s="75">
        <f t="shared" si="49"/>
        <v>-8.0354548096483569E-2</v>
      </c>
      <c r="Y145" s="75">
        <f t="shared" si="50"/>
        <v>0.72988382115570083</v>
      </c>
      <c r="Z145" s="75">
        <f t="shared" si="51"/>
        <v>0.24697887708793687</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41798</v>
      </c>
      <c r="K146" s="87">
        <v>2134.7159999999999</v>
      </c>
      <c r="L146" s="87">
        <v>2029.9559999999999</v>
      </c>
      <c r="M146" s="87">
        <v>8449.9395999999997</v>
      </c>
      <c r="N146" s="107">
        <v>41798</v>
      </c>
      <c r="O146" s="87">
        <v>1551.09</v>
      </c>
      <c r="P146" s="87">
        <v>12496.07</v>
      </c>
      <c r="Q146" s="87">
        <v>2636.4</v>
      </c>
      <c r="R146" s="87">
        <v>3663.8991046003266</v>
      </c>
      <c r="T146" s="74">
        <f t="shared" si="45"/>
        <v>41798</v>
      </c>
      <c r="U146" s="75">
        <f t="shared" si="46"/>
        <v>-0.23968252611423602</v>
      </c>
      <c r="V146" s="75">
        <f t="shared" si="47"/>
        <v>-0.19902555203329608</v>
      </c>
      <c r="W146" s="75">
        <f t="shared" si="48"/>
        <v>0.51815221767691577</v>
      </c>
      <c r="X146" s="75">
        <f t="shared" si="49"/>
        <v>-6.0901627433885608E-2</v>
      </c>
      <c r="Y146" s="75">
        <f t="shared" si="50"/>
        <v>0.82866730177963333</v>
      </c>
      <c r="Z146" s="75">
        <f t="shared" si="51"/>
        <v>0.25283341649440461</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41805</v>
      </c>
      <c r="K147" s="87">
        <v>2176.2420000000002</v>
      </c>
      <c r="L147" s="87">
        <v>2070.7150000000001</v>
      </c>
      <c r="M147" s="87">
        <v>8665.0241000000005</v>
      </c>
      <c r="N147" s="107">
        <v>41805</v>
      </c>
      <c r="O147" s="87">
        <v>1608.93</v>
      </c>
      <c r="P147" s="87">
        <v>12373.61</v>
      </c>
      <c r="Q147" s="87">
        <v>2742.45</v>
      </c>
      <c r="R147" s="87">
        <v>3560.7100257207935</v>
      </c>
      <c r="T147" s="74">
        <f t="shared" si="45"/>
        <v>41805</v>
      </c>
      <c r="U147" s="75">
        <f t="shared" si="46"/>
        <v>-0.22489229480450657</v>
      </c>
      <c r="V147" s="75">
        <f t="shared" si="47"/>
        <v>-0.18294297806387261</v>
      </c>
      <c r="W147" s="75">
        <f t="shared" si="48"/>
        <v>0.55679521704970791</v>
      </c>
      <c r="X147" s="75">
        <f t="shared" si="49"/>
        <v>-2.5882737576286008E-2</v>
      </c>
      <c r="Y147" s="75">
        <f t="shared" si="50"/>
        <v>0.81074657968253128</v>
      </c>
      <c r="Z147" s="75">
        <f t="shared" si="51"/>
        <v>0.30322902558984954</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41812</v>
      </c>
      <c r="K148" s="87">
        <v>2136.7289999999998</v>
      </c>
      <c r="L148" s="87">
        <v>2026.674</v>
      </c>
      <c r="M148" s="87">
        <v>8549.8781999999992</v>
      </c>
      <c r="N148" s="107">
        <v>41812</v>
      </c>
      <c r="O148" s="87">
        <v>1589.93</v>
      </c>
      <c r="P148" s="87">
        <v>11887.54</v>
      </c>
      <c r="Q148" s="87">
        <v>2704.54</v>
      </c>
      <c r="R148" s="87">
        <v>3739.6593519277612</v>
      </c>
      <c r="T148" s="74">
        <f t="shared" si="45"/>
        <v>41812</v>
      </c>
      <c r="U148" s="75">
        <f t="shared" si="46"/>
        <v>-0.23896555998153635</v>
      </c>
      <c r="V148" s="75">
        <f t="shared" si="47"/>
        <v>-0.2003205545546447</v>
      </c>
      <c r="W148" s="75">
        <f t="shared" si="48"/>
        <v>0.53610761314761546</v>
      </c>
      <c r="X148" s="75">
        <f t="shared" si="49"/>
        <v>-3.7386176499079715E-2</v>
      </c>
      <c r="Y148" s="75">
        <f t="shared" si="50"/>
        <v>0.73961539080666672</v>
      </c>
      <c r="Z148" s="75">
        <f t="shared" si="51"/>
        <v>0.2852139615558249</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41819</v>
      </c>
      <c r="K149" s="87">
        <v>2150.2579999999998</v>
      </c>
      <c r="L149" s="87">
        <v>2036.51</v>
      </c>
      <c r="M149" s="87">
        <v>8817.6929999999993</v>
      </c>
      <c r="N149" s="107">
        <v>41819</v>
      </c>
      <c r="O149" s="87">
        <v>1638.16</v>
      </c>
      <c r="P149" s="87">
        <v>12153.88</v>
      </c>
      <c r="Q149" s="87">
        <v>2714.8</v>
      </c>
      <c r="R149" s="87">
        <v>3937.531694812451</v>
      </c>
      <c r="T149" s="74">
        <f t="shared" si="45"/>
        <v>41819</v>
      </c>
      <c r="U149" s="75">
        <f t="shared" si="46"/>
        <v>-0.23414696345431663</v>
      </c>
      <c r="V149" s="75">
        <f t="shared" si="47"/>
        <v>-0.19643949276305883</v>
      </c>
      <c r="W149" s="75">
        <f t="shared" si="48"/>
        <v>0.58422436330127336</v>
      </c>
      <c r="X149" s="75">
        <f t="shared" si="49"/>
        <v>-8.1856049597984759E-3</v>
      </c>
      <c r="Y149" s="75">
        <f t="shared" si="50"/>
        <v>0.77859142480423427</v>
      </c>
      <c r="Z149" s="75">
        <f t="shared" si="51"/>
        <v>0.29008957635374366</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41826</v>
      </c>
      <c r="K150" s="87">
        <v>2178.6950000000002</v>
      </c>
      <c r="L150" s="87">
        <v>2059.375</v>
      </c>
      <c r="M150" s="87">
        <v>8844.1090999999997</v>
      </c>
      <c r="N150" s="107">
        <v>41826</v>
      </c>
      <c r="O150" s="87">
        <v>1641.78</v>
      </c>
      <c r="P150" s="87">
        <v>12459.71</v>
      </c>
      <c r="Q150" s="87">
        <v>2751.88</v>
      </c>
      <c r="R150" s="87">
        <v>4035.4792727784197</v>
      </c>
      <c r="T150" s="74">
        <f t="shared" si="45"/>
        <v>41826</v>
      </c>
      <c r="U150" s="75">
        <f t="shared" si="46"/>
        <v>-0.2240186147630201</v>
      </c>
      <c r="V150" s="75">
        <f t="shared" si="47"/>
        <v>-0.18741748403343184</v>
      </c>
      <c r="W150" s="75">
        <f t="shared" si="48"/>
        <v>0.58897039258618977</v>
      </c>
      <c r="X150" s="75">
        <f t="shared" si="49"/>
        <v>-5.9938971229294147E-3</v>
      </c>
      <c r="Y150" s="75">
        <f t="shared" si="50"/>
        <v>0.82334640144115023</v>
      </c>
      <c r="Z150" s="75">
        <f t="shared" si="51"/>
        <v>0.30771021930762488</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41833</v>
      </c>
      <c r="K151" s="87">
        <v>2148.009</v>
      </c>
      <c r="L151" s="87">
        <v>2046.961</v>
      </c>
      <c r="M151" s="87">
        <v>8630.2970000000005</v>
      </c>
      <c r="N151" s="107">
        <v>41833</v>
      </c>
      <c r="O151" s="87">
        <v>1626.54</v>
      </c>
      <c r="P151" s="87">
        <v>12459.57</v>
      </c>
      <c r="Q151" s="87">
        <v>2697.39</v>
      </c>
      <c r="R151" s="87">
        <v>4424.4650496818986</v>
      </c>
      <c r="T151" s="74">
        <f t="shared" si="45"/>
        <v>41833</v>
      </c>
      <c r="U151" s="75">
        <f t="shared" si="46"/>
        <v>-0.23494798522900184</v>
      </c>
      <c r="V151" s="75">
        <f t="shared" si="47"/>
        <v>-0.19231576596518729</v>
      </c>
      <c r="W151" s="75">
        <f t="shared" si="48"/>
        <v>0.55055599802872379</v>
      </c>
      <c r="X151" s="75">
        <f t="shared" si="49"/>
        <v>-1.5220866027317648E-2</v>
      </c>
      <c r="Y151" s="75">
        <f t="shared" si="50"/>
        <v>0.82332591392609555</v>
      </c>
      <c r="Z151" s="75">
        <f t="shared" si="51"/>
        <v>0.2818162377931428</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41840</v>
      </c>
      <c r="K152" s="87">
        <v>2164.1439999999998</v>
      </c>
      <c r="L152" s="87">
        <v>2059.067</v>
      </c>
      <c r="M152" s="87">
        <v>8720.2999999999993</v>
      </c>
      <c r="N152" s="107">
        <v>41840</v>
      </c>
      <c r="O152" s="87">
        <v>1612.79</v>
      </c>
      <c r="P152" s="87">
        <v>12600.75</v>
      </c>
      <c r="Q152" s="87">
        <v>2726.09</v>
      </c>
      <c r="R152" s="87">
        <v>4307.5032377524176</v>
      </c>
      <c r="T152" s="74">
        <f t="shared" si="45"/>
        <v>41840</v>
      </c>
      <c r="U152" s="75">
        <f t="shared" si="46"/>
        <v>-0.22920121496019485</v>
      </c>
      <c r="V152" s="75">
        <f t="shared" si="47"/>
        <v>-0.18753901382519755</v>
      </c>
      <c r="W152" s="75">
        <f t="shared" si="48"/>
        <v>0.5667263211926401</v>
      </c>
      <c r="X152" s="75">
        <f t="shared" si="49"/>
        <v>-2.3545723142497366E-2</v>
      </c>
      <c r="Y152" s="75">
        <f t="shared" si="50"/>
        <v>0.84398610946479291</v>
      </c>
      <c r="Z152" s="75">
        <f t="shared" si="51"/>
        <v>0.29545465345593658</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41847</v>
      </c>
      <c r="K153" s="87">
        <v>2260.4540000000002</v>
      </c>
      <c r="L153" s="87">
        <v>2126.614</v>
      </c>
      <c r="M153" s="87">
        <v>8724.7185000000009</v>
      </c>
      <c r="N153" s="107">
        <v>41847</v>
      </c>
      <c r="O153" s="87">
        <v>1579.44</v>
      </c>
      <c r="P153" s="87">
        <v>12900.49</v>
      </c>
      <c r="Q153" s="87">
        <v>2776.81</v>
      </c>
      <c r="R153" s="87">
        <v>4242.0892178291124</v>
      </c>
      <c r="T153" s="74">
        <f t="shared" si="45"/>
        <v>41847</v>
      </c>
      <c r="U153" s="75">
        <f t="shared" si="46"/>
        <v>-0.19489867733460986</v>
      </c>
      <c r="V153" s="75">
        <f t="shared" si="47"/>
        <v>-0.16088650459011711</v>
      </c>
      <c r="W153" s="75">
        <f t="shared" si="48"/>
        <v>0.56752016776330749</v>
      </c>
      <c r="X153" s="75">
        <f t="shared" si="49"/>
        <v>-4.3737285672769577E-2</v>
      </c>
      <c r="Y153" s="75">
        <f t="shared" si="50"/>
        <v>0.88784987919683078</v>
      </c>
      <c r="Z153" s="75">
        <f t="shared" si="51"/>
        <v>0.3195571078955497</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41854</v>
      </c>
      <c r="K154" s="87">
        <v>2329.402</v>
      </c>
      <c r="L154" s="87">
        <v>2185.3029999999999</v>
      </c>
      <c r="M154" s="87">
        <v>8990.1352000000006</v>
      </c>
      <c r="N154" s="107">
        <v>41854</v>
      </c>
      <c r="O154" s="87">
        <v>1636.68</v>
      </c>
      <c r="P154" s="87">
        <v>13125.93</v>
      </c>
      <c r="Q154" s="87">
        <v>2832.01</v>
      </c>
      <c r="R154" s="87">
        <v>4516.3658497654205</v>
      </c>
      <c r="T154" s="74">
        <f t="shared" si="45"/>
        <v>41854</v>
      </c>
      <c r="U154" s="75">
        <f t="shared" si="46"/>
        <v>-0.17034160782771735</v>
      </c>
      <c r="V154" s="75">
        <f t="shared" si="47"/>
        <v>-0.13772916060004159</v>
      </c>
      <c r="W154" s="75">
        <f t="shared" si="48"/>
        <v>0.61520606503451281</v>
      </c>
      <c r="X154" s="75">
        <f t="shared" si="49"/>
        <v>-9.081662307468763E-3</v>
      </c>
      <c r="Y154" s="75">
        <f t="shared" si="50"/>
        <v>0.92084063201057154</v>
      </c>
      <c r="Z154" s="75">
        <f t="shared" si="51"/>
        <v>0.34578848575569676</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41861</v>
      </c>
      <c r="K155" s="87">
        <v>2331.134</v>
      </c>
      <c r="L155" s="87">
        <v>2194.4250000000002</v>
      </c>
      <c r="M155" s="87">
        <v>9051.1597000000002</v>
      </c>
      <c r="N155" s="107">
        <v>41861</v>
      </c>
      <c r="O155" s="87">
        <v>1657.68</v>
      </c>
      <c r="P155" s="87">
        <v>13136.81</v>
      </c>
      <c r="Q155" s="87">
        <v>2929.26</v>
      </c>
      <c r="R155" s="87">
        <v>4338.0897090627614</v>
      </c>
      <c r="T155" s="74">
        <f t="shared" si="45"/>
        <v>41861</v>
      </c>
      <c r="U155" s="75">
        <f t="shared" si="46"/>
        <v>-0.16972472489585655</v>
      </c>
      <c r="V155" s="75">
        <f t="shared" si="47"/>
        <v>-0.13412982696209452</v>
      </c>
      <c r="W155" s="75">
        <f t="shared" si="48"/>
        <v>0.62616998719173433</v>
      </c>
      <c r="X155" s="75">
        <f t="shared" si="49"/>
        <v>3.6326649229874164E-3</v>
      </c>
      <c r="Y155" s="75">
        <f t="shared" si="50"/>
        <v>0.92243280460910548</v>
      </c>
      <c r="Z155" s="75">
        <f t="shared" si="51"/>
        <v>0.39200228098937928</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41866</v>
      </c>
      <c r="K156" s="87">
        <v>2360.6350000000002</v>
      </c>
      <c r="L156" s="87">
        <v>2226.7339999999999</v>
      </c>
      <c r="M156" s="87">
        <v>9347.2209000000003</v>
      </c>
      <c r="N156" s="107">
        <v>41866</v>
      </c>
      <c r="O156" s="87">
        <v>1709.68</v>
      </c>
      <c r="P156" s="87">
        <v>13887.08</v>
      </c>
      <c r="Q156" s="87">
        <v>3031.12</v>
      </c>
      <c r="R156" s="87">
        <v>4262.5169685299115</v>
      </c>
      <c r="T156" s="81">
        <f>J156</f>
        <v>41866</v>
      </c>
      <c r="U156" s="75">
        <f t="shared" si="46"/>
        <v>-0.15921741347967566</v>
      </c>
      <c r="V156" s="75">
        <f t="shared" si="47"/>
        <v>-0.12138143072131102</v>
      </c>
      <c r="W156" s="75">
        <f t="shared" si="48"/>
        <v>0.67936160614106855</v>
      </c>
      <c r="X156" s="75">
        <f t="shared" si="49"/>
        <v>3.511576092221258E-2</v>
      </c>
      <c r="Y156" s="75">
        <f t="shared" si="50"/>
        <v>1.0322268611809879</v>
      </c>
      <c r="Z156" s="75">
        <f t="shared" si="51"/>
        <v>0.4404067764392805</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86"/>
      <c r="K157" s="88"/>
      <c r="L157" s="88"/>
      <c r="M157" s="88"/>
      <c r="N157" s="86"/>
      <c r="O157" s="88"/>
      <c r="P157" s="88"/>
      <c r="Q157" s="88"/>
      <c r="R157" s="145"/>
      <c r="S157" s="70"/>
      <c r="T157" s="70"/>
      <c r="AC157" s="74"/>
      <c r="AD157" s="80"/>
      <c r="AE157" s="75"/>
      <c r="AF157" s="75"/>
      <c r="AG157" s="75"/>
      <c r="AH157" s="75"/>
      <c r="AI157" s="75"/>
      <c r="AJ157" s="75"/>
      <c r="AL157" s="80"/>
      <c r="AM157" s="80"/>
      <c r="AN157" s="75"/>
      <c r="AO157" s="75"/>
      <c r="AP157" s="75"/>
      <c r="AQ157" s="75"/>
      <c r="AR157" s="75"/>
      <c r="AS157" s="75"/>
      <c r="AU157" s="74"/>
    </row>
    <row r="158" spans="10:54">
      <c r="J158" s="86"/>
      <c r="K158" s="87"/>
      <c r="L158" s="87"/>
      <c r="M158" s="87"/>
      <c r="N158" s="145"/>
      <c r="O158" s="145">
        <f>O156/O155-1</f>
        <v>3.1369142415906603E-2</v>
      </c>
      <c r="P158" s="145">
        <f>P156/P155-1</f>
        <v>5.7112038615158456E-2</v>
      </c>
      <c r="Q158" s="145">
        <f>Q156/Q155-1</f>
        <v>3.4773287451438151E-2</v>
      </c>
      <c r="R158" s="145">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22" activePane="bottomRight" state="frozen"/>
      <selection pane="topRight" activeCell="K1" sqref="K1"/>
      <selection pane="bottomLeft" activeCell="A4" sqref="A4"/>
      <selection pane="bottomRight" activeCell="D58" sqref="D58"/>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8" t="s">
        <v>328</v>
      </c>
      <c r="L1" s="278" t="s">
        <v>329</v>
      </c>
      <c r="M1" s="278" t="s">
        <v>330</v>
      </c>
      <c r="N1" s="278" t="s">
        <v>331</v>
      </c>
      <c r="O1" s="278" t="s">
        <v>332</v>
      </c>
      <c r="P1" s="278" t="s">
        <v>333</v>
      </c>
      <c r="Q1" s="278" t="s">
        <v>334</v>
      </c>
      <c r="R1" s="278" t="s">
        <v>335</v>
      </c>
      <c r="S1" s="278" t="s">
        <v>336</v>
      </c>
      <c r="T1" s="278" t="s">
        <v>337</v>
      </c>
      <c r="U1" s="278" t="s">
        <v>338</v>
      </c>
      <c r="V1" s="278" t="s">
        <v>339</v>
      </c>
      <c r="W1" s="278" t="s">
        <v>340</v>
      </c>
      <c r="X1" s="278" t="s">
        <v>341</v>
      </c>
      <c r="Y1" s="278" t="s">
        <v>342</v>
      </c>
      <c r="Z1" s="278" t="s">
        <v>343</v>
      </c>
      <c r="AA1" s="278" t="s">
        <v>344</v>
      </c>
      <c r="AB1" s="278" t="s">
        <v>345</v>
      </c>
      <c r="AC1" s="278" t="s">
        <v>346</v>
      </c>
      <c r="AD1" s="278" t="s">
        <v>347</v>
      </c>
      <c r="AE1" s="278" t="s">
        <v>348</v>
      </c>
      <c r="AF1" s="278" t="s">
        <v>349</v>
      </c>
      <c r="AG1" s="278" t="s">
        <v>350</v>
      </c>
      <c r="AH1" s="278" t="s">
        <v>351</v>
      </c>
      <c r="AI1" s="278" t="s">
        <v>352</v>
      </c>
      <c r="AJ1" s="278" t="s">
        <v>353</v>
      </c>
      <c r="AK1" s="278" t="s">
        <v>354</v>
      </c>
      <c r="AL1" s="278" t="s">
        <v>355</v>
      </c>
      <c r="AM1" s="278" t="s">
        <v>356</v>
      </c>
      <c r="AN1" s="225"/>
      <c r="AO1" s="228" t="str">
        <f>[2]!HisQuote("[hisWindCode_2!A1:A29]","[PctChg]","5",,,-1,"Y",1,2,1,1,1,1,2,1,1,,3)</f>
        <v>Wind资讯</v>
      </c>
      <c r="AP1" s="286" t="s">
        <v>328</v>
      </c>
      <c r="AQ1" s="286" t="s">
        <v>329</v>
      </c>
      <c r="AR1" s="286" t="s">
        <v>330</v>
      </c>
      <c r="AS1" s="286" t="s">
        <v>331</v>
      </c>
      <c r="AT1" s="286" t="s">
        <v>332</v>
      </c>
      <c r="AU1" s="287" t="s">
        <v>333</v>
      </c>
      <c r="AV1" s="288" t="s">
        <v>334</v>
      </c>
      <c r="AW1" s="288" t="s">
        <v>335</v>
      </c>
      <c r="AX1" s="288" t="s">
        <v>336</v>
      </c>
      <c r="AY1" s="288" t="s">
        <v>337</v>
      </c>
      <c r="AZ1" s="288" t="s">
        <v>338</v>
      </c>
      <c r="BA1" s="288" t="s">
        <v>339</v>
      </c>
      <c r="BB1" s="288" t="s">
        <v>340</v>
      </c>
      <c r="BC1" s="288" t="s">
        <v>341</v>
      </c>
      <c r="BD1" s="288" t="s">
        <v>342</v>
      </c>
      <c r="BE1" s="288" t="s">
        <v>343</v>
      </c>
      <c r="BF1" s="288" t="s">
        <v>344</v>
      </c>
      <c r="BG1" s="288" t="s">
        <v>345</v>
      </c>
      <c r="BH1" s="288" t="s">
        <v>346</v>
      </c>
      <c r="BI1" s="288" t="s">
        <v>347</v>
      </c>
      <c r="BJ1" s="288" t="s">
        <v>348</v>
      </c>
      <c r="BK1" s="288" t="s">
        <v>349</v>
      </c>
      <c r="BL1" s="288" t="s">
        <v>350</v>
      </c>
      <c r="BM1" s="288" t="s">
        <v>351</v>
      </c>
      <c r="BN1" s="288" t="s">
        <v>352</v>
      </c>
      <c r="BO1" s="288" t="s">
        <v>353</v>
      </c>
      <c r="BP1" s="288" t="s">
        <v>354</v>
      </c>
      <c r="BQ1" s="288" t="s">
        <v>355</v>
      </c>
      <c r="BR1" s="289" t="s">
        <v>356</v>
      </c>
      <c r="BS1" s="331"/>
      <c r="BT1" s="332"/>
      <c r="BU1" s="332"/>
      <c r="BV1" s="332"/>
      <c r="BW1" s="332"/>
      <c r="BX1" s="332"/>
      <c r="BY1" s="332"/>
      <c r="BZ1" s="333"/>
      <c r="CA1" s="130"/>
      <c r="CB1" s="130"/>
      <c r="CC1" s="130"/>
      <c r="CD1" s="130"/>
      <c r="CE1" s="130"/>
      <c r="CF1" s="130"/>
      <c r="CG1" s="130"/>
      <c r="CH1" s="130"/>
      <c r="CI1" s="130"/>
      <c r="CJ1" s="130"/>
      <c r="CK1" s="130"/>
      <c r="CL1" s="130"/>
      <c r="CM1" s="130"/>
      <c r="CN1" s="130"/>
      <c r="CO1" s="130"/>
      <c r="CP1" s="130"/>
      <c r="CQ1" s="130"/>
      <c r="CR1" s="130"/>
      <c r="CS1" s="130"/>
      <c r="CT1" s="130"/>
      <c r="CU1" s="130"/>
      <c r="CV1" s="130"/>
      <c r="CW1" s="90"/>
      <c r="CX1" s="331"/>
      <c r="CY1" s="332"/>
      <c r="CZ1" s="332"/>
      <c r="DA1" s="332"/>
      <c r="DB1" s="332"/>
      <c r="DC1" s="332"/>
      <c r="DD1" s="332"/>
      <c r="DE1" s="332"/>
      <c r="DF1" s="131"/>
      <c r="DG1" s="131"/>
      <c r="DH1" s="131"/>
      <c r="DI1" s="131"/>
      <c r="DJ1" s="131"/>
      <c r="DK1" s="131"/>
      <c r="DL1" s="131"/>
      <c r="DM1" s="131"/>
      <c r="DN1" s="131"/>
      <c r="DO1" s="131"/>
      <c r="DP1" s="131"/>
      <c r="DQ1" s="131"/>
      <c r="DR1" s="131"/>
      <c r="DS1" s="131"/>
      <c r="DT1" s="131"/>
      <c r="DU1" s="131"/>
      <c r="DV1" s="131"/>
      <c r="DW1" s="131"/>
      <c r="DX1" s="131"/>
      <c r="DY1" s="131"/>
      <c r="DZ1" s="131"/>
      <c r="EA1" s="131"/>
    </row>
    <row r="2" spans="1:131">
      <c r="J2" s="129"/>
      <c r="K2" s="129" t="s">
        <v>357</v>
      </c>
      <c r="L2" s="129" t="s">
        <v>358</v>
      </c>
      <c r="M2" s="129" t="s">
        <v>359</v>
      </c>
      <c r="N2" s="129" t="s">
        <v>360</v>
      </c>
      <c r="O2" s="129" t="s">
        <v>361</v>
      </c>
      <c r="P2" s="129" t="s">
        <v>362</v>
      </c>
      <c r="Q2" s="129" t="s">
        <v>363</v>
      </c>
      <c r="R2" s="129" t="s">
        <v>364</v>
      </c>
      <c r="S2" s="129" t="s">
        <v>365</v>
      </c>
      <c r="T2" s="129" t="s">
        <v>366</v>
      </c>
      <c r="U2" s="129" t="s">
        <v>367</v>
      </c>
      <c r="V2" s="129" t="s">
        <v>368</v>
      </c>
      <c r="W2" s="129" t="s">
        <v>369</v>
      </c>
      <c r="X2" s="129" t="s">
        <v>370</v>
      </c>
      <c r="Y2" s="129" t="s">
        <v>371</v>
      </c>
      <c r="Z2" s="129" t="s">
        <v>372</v>
      </c>
      <c r="AA2" s="129" t="s">
        <v>373</v>
      </c>
      <c r="AB2" s="129" t="s">
        <v>374</v>
      </c>
      <c r="AC2" s="129" t="s">
        <v>375</v>
      </c>
      <c r="AD2" s="129" t="s">
        <v>376</v>
      </c>
      <c r="AE2" s="129" t="s">
        <v>377</v>
      </c>
      <c r="AF2" s="129" t="s">
        <v>378</v>
      </c>
      <c r="AG2" s="129" t="s">
        <v>379</v>
      </c>
      <c r="AH2" s="129" t="s">
        <v>380</v>
      </c>
      <c r="AI2" s="129" t="s">
        <v>381</v>
      </c>
      <c r="AJ2" s="129" t="s">
        <v>382</v>
      </c>
      <c r="AK2" s="129" t="s">
        <v>383</v>
      </c>
      <c r="AL2" s="129" t="s">
        <v>384</v>
      </c>
      <c r="AM2" s="129" t="s">
        <v>385</v>
      </c>
      <c r="AN2" s="91"/>
      <c r="AO2" s="106"/>
      <c r="AP2" s="129" t="s">
        <v>357</v>
      </c>
      <c r="AQ2" s="129" t="s">
        <v>358</v>
      </c>
      <c r="AR2" s="129" t="s">
        <v>359</v>
      </c>
      <c r="AS2" s="129" t="s">
        <v>360</v>
      </c>
      <c r="AT2" s="129" t="s">
        <v>361</v>
      </c>
      <c r="AU2" s="129" t="s">
        <v>362</v>
      </c>
      <c r="AV2" s="129" t="s">
        <v>363</v>
      </c>
      <c r="AW2" s="129" t="s">
        <v>364</v>
      </c>
      <c r="AX2" s="129" t="s">
        <v>365</v>
      </c>
      <c r="AY2" s="129" t="s">
        <v>366</v>
      </c>
      <c r="AZ2" s="129" t="s">
        <v>367</v>
      </c>
      <c r="BA2" s="129" t="s">
        <v>368</v>
      </c>
      <c r="BB2" s="129" t="s">
        <v>369</v>
      </c>
      <c r="BC2" s="129" t="s">
        <v>370</v>
      </c>
      <c r="BD2" s="129" t="s">
        <v>371</v>
      </c>
      <c r="BE2" s="129" t="s">
        <v>372</v>
      </c>
      <c r="BF2" s="129" t="s">
        <v>373</v>
      </c>
      <c r="BG2" s="129" t="s">
        <v>374</v>
      </c>
      <c r="BH2" s="129" t="s">
        <v>375</v>
      </c>
      <c r="BI2" s="129" t="s">
        <v>376</v>
      </c>
      <c r="BJ2" s="129" t="s">
        <v>377</v>
      </c>
      <c r="BK2" s="129" t="s">
        <v>378</v>
      </c>
      <c r="BL2" s="129" t="s">
        <v>379</v>
      </c>
      <c r="BM2" s="129" t="s">
        <v>380</v>
      </c>
      <c r="BN2" s="129" t="s">
        <v>381</v>
      </c>
      <c r="BO2" s="129" t="s">
        <v>382</v>
      </c>
      <c r="BP2" s="129" t="s">
        <v>383</v>
      </c>
      <c r="BQ2" s="129" t="s">
        <v>384</v>
      </c>
      <c r="BR2" s="280" t="s">
        <v>385</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123</v>
      </c>
      <c r="L3" s="94" t="s">
        <v>123</v>
      </c>
      <c r="M3" s="94" t="s">
        <v>123</v>
      </c>
      <c r="N3" s="94" t="s">
        <v>123</v>
      </c>
      <c r="O3" s="94" t="s">
        <v>123</v>
      </c>
      <c r="P3" s="94" t="s">
        <v>123</v>
      </c>
      <c r="Q3" s="94" t="s">
        <v>123</v>
      </c>
      <c r="R3" s="94" t="s">
        <v>123</v>
      </c>
      <c r="S3" s="94" t="s">
        <v>123</v>
      </c>
      <c r="T3" s="94" t="s">
        <v>123</v>
      </c>
      <c r="U3" s="94" t="s">
        <v>123</v>
      </c>
      <c r="V3" s="94" t="s">
        <v>123</v>
      </c>
      <c r="W3" s="94" t="s">
        <v>123</v>
      </c>
      <c r="X3" s="94" t="s">
        <v>123</v>
      </c>
      <c r="Y3" s="94" t="s">
        <v>123</v>
      </c>
      <c r="Z3" s="94" t="s">
        <v>123</v>
      </c>
      <c r="AA3" s="94" t="s">
        <v>123</v>
      </c>
      <c r="AB3" s="94" t="s">
        <v>123</v>
      </c>
      <c r="AC3" s="94" t="s">
        <v>123</v>
      </c>
      <c r="AD3" s="94" t="s">
        <v>123</v>
      </c>
      <c r="AE3" s="94" t="s">
        <v>123</v>
      </c>
      <c r="AF3" s="94" t="s">
        <v>123</v>
      </c>
      <c r="AG3" s="94" t="s">
        <v>123</v>
      </c>
      <c r="AH3" s="94" t="s">
        <v>123</v>
      </c>
      <c r="AI3" s="94" t="s">
        <v>123</v>
      </c>
      <c r="AJ3" s="94" t="s">
        <v>123</v>
      </c>
      <c r="AK3" s="94" t="s">
        <v>123</v>
      </c>
      <c r="AL3" s="94" t="s">
        <v>123</v>
      </c>
      <c r="AM3" s="94" t="s">
        <v>123</v>
      </c>
      <c r="AN3" s="96"/>
      <c r="AO3" s="94" t="s">
        <v>2</v>
      </c>
      <c r="AP3" s="94" t="s">
        <v>386</v>
      </c>
      <c r="AQ3" s="94" t="s">
        <v>386</v>
      </c>
      <c r="AR3" s="94" t="s">
        <v>386</v>
      </c>
      <c r="AS3" s="94" t="s">
        <v>386</v>
      </c>
      <c r="AT3" s="94" t="s">
        <v>386</v>
      </c>
      <c r="AU3" s="94" t="s">
        <v>386</v>
      </c>
      <c r="AV3" s="94" t="s">
        <v>386</v>
      </c>
      <c r="AW3" s="94" t="s">
        <v>386</v>
      </c>
      <c r="AX3" s="94" t="s">
        <v>386</v>
      </c>
      <c r="AY3" s="94" t="s">
        <v>386</v>
      </c>
      <c r="AZ3" s="94" t="s">
        <v>386</v>
      </c>
      <c r="BA3" s="94" t="s">
        <v>386</v>
      </c>
      <c r="BB3" s="94" t="s">
        <v>386</v>
      </c>
      <c r="BC3" s="94" t="s">
        <v>386</v>
      </c>
      <c r="BD3" s="94" t="s">
        <v>386</v>
      </c>
      <c r="BE3" s="94" t="s">
        <v>386</v>
      </c>
      <c r="BF3" s="94" t="s">
        <v>386</v>
      </c>
      <c r="BG3" s="94" t="s">
        <v>386</v>
      </c>
      <c r="BH3" s="94" t="s">
        <v>386</v>
      </c>
      <c r="BI3" s="94" t="s">
        <v>386</v>
      </c>
      <c r="BJ3" s="94" t="s">
        <v>386</v>
      </c>
      <c r="BK3" s="94" t="s">
        <v>386</v>
      </c>
      <c r="BL3" s="94" t="s">
        <v>386</v>
      </c>
      <c r="BM3" s="94" t="s">
        <v>386</v>
      </c>
      <c r="BN3" s="94" t="s">
        <v>386</v>
      </c>
      <c r="BO3" s="94" t="s">
        <v>386</v>
      </c>
      <c r="BP3" s="94" t="s">
        <v>386</v>
      </c>
      <c r="BQ3" s="94" t="s">
        <v>386</v>
      </c>
      <c r="BR3" s="281" t="s">
        <v>386</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41511</v>
      </c>
      <c r="K4" s="87">
        <v>1825.6578</v>
      </c>
      <c r="L4" s="87">
        <v>1527.9024999999999</v>
      </c>
      <c r="M4" s="87">
        <v>3426.0463</v>
      </c>
      <c r="N4" s="87">
        <v>1822.2467999999999</v>
      </c>
      <c r="O4" s="87">
        <v>1032.7645</v>
      </c>
      <c r="P4" s="87">
        <v>2584.4803000000002</v>
      </c>
      <c r="Q4" s="87">
        <v>2046.9333999999999</v>
      </c>
      <c r="R4" s="87">
        <v>3129.9857999999999</v>
      </c>
      <c r="S4" s="87">
        <v>1812.1587</v>
      </c>
      <c r="T4" s="87">
        <v>2978.6347999999998</v>
      </c>
      <c r="U4" s="87">
        <v>3022.0378999999998</v>
      </c>
      <c r="V4" s="87">
        <v>3778.2891</v>
      </c>
      <c r="W4" s="87">
        <v>3417.9960000000001</v>
      </c>
      <c r="X4" s="87">
        <v>3072.9065000000001</v>
      </c>
      <c r="Y4" s="87">
        <v>2826.181</v>
      </c>
      <c r="Z4" s="87">
        <v>3808.4724999999999</v>
      </c>
      <c r="AA4" s="87">
        <v>1933.2442000000001</v>
      </c>
      <c r="AB4" s="87">
        <v>5644.8379999999997</v>
      </c>
      <c r="AC4" s="87">
        <v>5641.5276000000003</v>
      </c>
      <c r="AD4" s="87">
        <v>2598.3144000000002</v>
      </c>
      <c r="AE4" s="87">
        <v>3394.1401000000001</v>
      </c>
      <c r="AF4" s="87">
        <v>4022.7141000000001</v>
      </c>
      <c r="AG4" s="87">
        <v>3480.1538</v>
      </c>
      <c r="AH4" s="87">
        <v>1034.0654</v>
      </c>
      <c r="AI4" s="87">
        <v>2848.4638</v>
      </c>
      <c r="AJ4" s="87">
        <v>2256.7710999999999</v>
      </c>
      <c r="AK4" s="87">
        <v>2395.8579</v>
      </c>
      <c r="AL4" s="87">
        <v>3400.4618999999998</v>
      </c>
      <c r="AM4" s="87">
        <v>2289.7548999999999</v>
      </c>
      <c r="AN4" s="74"/>
      <c r="AO4" s="107">
        <v>41511</v>
      </c>
      <c r="AP4" s="87">
        <v>-1.8202529999999999</v>
      </c>
      <c r="AQ4" s="87">
        <v>-2.0299689999999999</v>
      </c>
      <c r="AR4" s="87">
        <v>-0.56703000000000003</v>
      </c>
      <c r="AS4" s="87">
        <v>-1.1264259999999999</v>
      </c>
      <c r="AT4" s="87">
        <v>-1.183003</v>
      </c>
      <c r="AU4" s="87">
        <v>1.4628350000000001</v>
      </c>
      <c r="AV4" s="87">
        <v>-0.53028299999999995</v>
      </c>
      <c r="AW4" s="87">
        <v>0.67887799999999998</v>
      </c>
      <c r="AX4" s="87">
        <v>2.2972990000000002</v>
      </c>
      <c r="AY4" s="87">
        <v>0.93211900000000003</v>
      </c>
      <c r="AZ4" s="87">
        <v>3.878247</v>
      </c>
      <c r="BA4" s="87">
        <v>1.317868</v>
      </c>
      <c r="BB4" s="87">
        <v>0.98822299999999996</v>
      </c>
      <c r="BC4" s="87">
        <v>3.033388</v>
      </c>
      <c r="BD4" s="87">
        <v>4.3975749999999998</v>
      </c>
      <c r="BE4" s="87">
        <v>-0.47641499999999998</v>
      </c>
      <c r="BF4" s="87">
        <v>2.0588199999999999</v>
      </c>
      <c r="BG4" s="87">
        <v>2.68336</v>
      </c>
      <c r="BH4" s="87">
        <v>-0.46379999999999999</v>
      </c>
      <c r="BI4" s="87">
        <v>1.7852209999999999</v>
      </c>
      <c r="BJ4" s="87">
        <v>-0.59825399999999995</v>
      </c>
      <c r="BK4" s="87">
        <v>-4.1404379999999996</v>
      </c>
      <c r="BL4" s="87">
        <v>-1.8251010000000001</v>
      </c>
      <c r="BM4" s="87">
        <v>1.47828</v>
      </c>
      <c r="BN4" s="87">
        <v>5.6031089999999999</v>
      </c>
      <c r="BO4" s="87">
        <v>7.019666</v>
      </c>
      <c r="BP4" s="87">
        <v>8.2116810000000005</v>
      </c>
      <c r="BQ4" s="87">
        <v>10.645837</v>
      </c>
      <c r="BR4" s="229">
        <v>2.250931</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41518</v>
      </c>
      <c r="K5" s="87">
        <v>1814.5515</v>
      </c>
      <c r="L5" s="87">
        <v>1535.7433000000001</v>
      </c>
      <c r="M5" s="87">
        <v>3498.1091000000001</v>
      </c>
      <c r="N5" s="87">
        <v>1817.1395</v>
      </c>
      <c r="O5" s="87">
        <v>1058.4177999999999</v>
      </c>
      <c r="P5" s="87">
        <v>2558.5088999999998</v>
      </c>
      <c r="Q5" s="87">
        <v>2087.5342000000001</v>
      </c>
      <c r="R5" s="87">
        <v>3129.9684999999999</v>
      </c>
      <c r="S5" s="87">
        <v>1864.8143</v>
      </c>
      <c r="T5" s="87">
        <v>3018.0038</v>
      </c>
      <c r="U5" s="87">
        <v>3005.355</v>
      </c>
      <c r="V5" s="87">
        <v>3940.1043</v>
      </c>
      <c r="W5" s="87">
        <v>3460.7692000000002</v>
      </c>
      <c r="X5" s="87">
        <v>3218.1323000000002</v>
      </c>
      <c r="Y5" s="87">
        <v>2930.8384999999998</v>
      </c>
      <c r="Z5" s="87">
        <v>3804.6664999999998</v>
      </c>
      <c r="AA5" s="87">
        <v>1982.0124000000001</v>
      </c>
      <c r="AB5" s="87">
        <v>5509.4997999999996</v>
      </c>
      <c r="AC5" s="87">
        <v>5614.027</v>
      </c>
      <c r="AD5" s="87">
        <v>2580.7862</v>
      </c>
      <c r="AE5" s="87">
        <v>3437.4177</v>
      </c>
      <c r="AF5" s="87">
        <v>4228.4697999999999</v>
      </c>
      <c r="AG5" s="87">
        <v>3597.3431</v>
      </c>
      <c r="AH5" s="87">
        <v>1177.6171999999999</v>
      </c>
      <c r="AI5" s="87">
        <v>2769.1631000000002</v>
      </c>
      <c r="AJ5" s="87">
        <v>2166.2892999999999</v>
      </c>
      <c r="AK5" s="87">
        <v>2276.7381999999998</v>
      </c>
      <c r="AL5" s="87">
        <v>3271.8326000000002</v>
      </c>
      <c r="AM5" s="87">
        <v>2503.9065000000001</v>
      </c>
      <c r="AN5" s="74"/>
      <c r="AO5" s="107">
        <v>41518</v>
      </c>
      <c r="AP5" s="87">
        <v>-0.60834500000000002</v>
      </c>
      <c r="AQ5" s="87">
        <v>0.51317400000000002</v>
      </c>
      <c r="AR5" s="87">
        <v>2.1033810000000002</v>
      </c>
      <c r="AS5" s="87">
        <v>-0.280275</v>
      </c>
      <c r="AT5" s="87">
        <v>2.4839449999999998</v>
      </c>
      <c r="AU5" s="87">
        <v>-1.0048980000000001</v>
      </c>
      <c r="AV5" s="87">
        <v>1.9834940000000001</v>
      </c>
      <c r="AW5" s="87">
        <v>-5.53E-4</v>
      </c>
      <c r="AX5" s="87">
        <v>2.9056839999999999</v>
      </c>
      <c r="AY5" s="87">
        <v>1.3217129999999999</v>
      </c>
      <c r="AZ5" s="87">
        <v>-0.552041</v>
      </c>
      <c r="BA5" s="87">
        <v>4.2827640000000002</v>
      </c>
      <c r="BB5" s="87">
        <v>1.251412</v>
      </c>
      <c r="BC5" s="87">
        <v>4.7260080000000002</v>
      </c>
      <c r="BD5" s="87">
        <v>3.7031420000000002</v>
      </c>
      <c r="BE5" s="87">
        <v>-9.9934999999999996E-2</v>
      </c>
      <c r="BF5" s="87">
        <v>2.5226090000000001</v>
      </c>
      <c r="BG5" s="87">
        <v>-2.3975569999999999</v>
      </c>
      <c r="BH5" s="87">
        <v>-0.48746699999999998</v>
      </c>
      <c r="BI5" s="87">
        <v>-0.67459899999999995</v>
      </c>
      <c r="BJ5" s="87">
        <v>1.2750680000000001</v>
      </c>
      <c r="BK5" s="87">
        <v>5.1148480000000003</v>
      </c>
      <c r="BL5" s="87">
        <v>3.3673600000000001</v>
      </c>
      <c r="BM5" s="87">
        <v>13.882275</v>
      </c>
      <c r="BN5" s="87">
        <v>-2.7839809999999998</v>
      </c>
      <c r="BO5" s="87">
        <v>-4.0093480000000001</v>
      </c>
      <c r="BP5" s="87">
        <v>-4.971902</v>
      </c>
      <c r="BQ5" s="87">
        <v>-3.7827009999999999</v>
      </c>
      <c r="BR5" s="229">
        <v>9.3525989999999997</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41525</v>
      </c>
      <c r="K6" s="87">
        <v>1858.3690999999999</v>
      </c>
      <c r="L6" s="87">
        <v>1564.1993</v>
      </c>
      <c r="M6" s="87">
        <v>3512.7084</v>
      </c>
      <c r="N6" s="87">
        <v>1842.2709</v>
      </c>
      <c r="O6" s="87">
        <v>1087.3665000000001</v>
      </c>
      <c r="P6" s="87">
        <v>2619.0315999999998</v>
      </c>
      <c r="Q6" s="87">
        <v>2121.4929000000002</v>
      </c>
      <c r="R6" s="87">
        <v>3219.5146</v>
      </c>
      <c r="S6" s="87">
        <v>1971.2163</v>
      </c>
      <c r="T6" s="87">
        <v>3115.6504</v>
      </c>
      <c r="U6" s="87">
        <v>3140.4946</v>
      </c>
      <c r="V6" s="87">
        <v>4244.0074999999997</v>
      </c>
      <c r="W6" s="87">
        <v>3587.6383000000001</v>
      </c>
      <c r="X6" s="87">
        <v>3237.7651999999998</v>
      </c>
      <c r="Y6" s="87">
        <v>3033.4250999999999</v>
      </c>
      <c r="Z6" s="87">
        <v>3829.0963000000002</v>
      </c>
      <c r="AA6" s="87">
        <v>2041.7545</v>
      </c>
      <c r="AB6" s="87">
        <v>5634.4603999999999</v>
      </c>
      <c r="AC6" s="87">
        <v>5655.3985000000002</v>
      </c>
      <c r="AD6" s="87">
        <v>2767.2541000000001</v>
      </c>
      <c r="AE6" s="87">
        <v>3581.3735000000001</v>
      </c>
      <c r="AF6" s="87">
        <v>4248.8886000000002</v>
      </c>
      <c r="AG6" s="87">
        <v>3617.9738000000002</v>
      </c>
      <c r="AH6" s="87">
        <v>1185.4259999999999</v>
      </c>
      <c r="AI6" s="87">
        <v>2886.9072000000001</v>
      </c>
      <c r="AJ6" s="87">
        <v>2277.7802999999999</v>
      </c>
      <c r="AK6" s="87">
        <v>2417.0686999999998</v>
      </c>
      <c r="AL6" s="87">
        <v>3745.3782999999999</v>
      </c>
      <c r="AM6" s="87">
        <v>2573.6588000000002</v>
      </c>
      <c r="AN6" s="74"/>
      <c r="AO6" s="107">
        <v>41525</v>
      </c>
      <c r="AP6" s="87">
        <v>2.41479</v>
      </c>
      <c r="AQ6" s="87">
        <v>1.8529139999999999</v>
      </c>
      <c r="AR6" s="87">
        <v>0.417348</v>
      </c>
      <c r="AS6" s="87">
        <v>1.3830199999999999</v>
      </c>
      <c r="AT6" s="87">
        <v>2.7350919999999999</v>
      </c>
      <c r="AU6" s="87">
        <v>2.3655460000000001</v>
      </c>
      <c r="AV6" s="87">
        <v>1.6267370000000001</v>
      </c>
      <c r="AW6" s="87">
        <v>2.8609270000000002</v>
      </c>
      <c r="AX6" s="87">
        <v>5.7057690000000001</v>
      </c>
      <c r="AY6" s="87">
        <v>3.2354699999999998</v>
      </c>
      <c r="AZ6" s="87">
        <v>4.4966270000000002</v>
      </c>
      <c r="BA6" s="87">
        <v>7.7130749999999999</v>
      </c>
      <c r="BB6" s="87">
        <v>3.6659220000000001</v>
      </c>
      <c r="BC6" s="87">
        <v>0.61007100000000003</v>
      </c>
      <c r="BD6" s="87">
        <v>3.5002469999999999</v>
      </c>
      <c r="BE6" s="87">
        <v>0.64210100000000003</v>
      </c>
      <c r="BF6" s="87">
        <v>3.0142139999999999</v>
      </c>
      <c r="BG6" s="87">
        <v>2.2680929999999999</v>
      </c>
      <c r="BH6" s="87">
        <v>0.736931</v>
      </c>
      <c r="BI6" s="87">
        <v>7.2252359999999998</v>
      </c>
      <c r="BJ6" s="87">
        <v>4.1879049999999998</v>
      </c>
      <c r="BK6" s="87">
        <v>0.48288900000000001</v>
      </c>
      <c r="BL6" s="87">
        <v>0.57349799999999995</v>
      </c>
      <c r="BM6" s="87">
        <v>0.66310199999999997</v>
      </c>
      <c r="BN6" s="87">
        <v>4.2519739999999997</v>
      </c>
      <c r="BO6" s="87">
        <v>5.1466349999999998</v>
      </c>
      <c r="BP6" s="87">
        <v>6.1636639999999998</v>
      </c>
      <c r="BQ6" s="87">
        <v>14.473409</v>
      </c>
      <c r="BR6" s="229">
        <v>2.785739</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41532</v>
      </c>
      <c r="K7" s="87">
        <v>1894.4885999999999</v>
      </c>
      <c r="L7" s="87">
        <v>1618.0329999999999</v>
      </c>
      <c r="M7" s="87">
        <v>3605.3885</v>
      </c>
      <c r="N7" s="87">
        <v>1889.5446999999999</v>
      </c>
      <c r="O7" s="87">
        <v>1122.2166</v>
      </c>
      <c r="P7" s="87">
        <v>2655.7366999999999</v>
      </c>
      <c r="Q7" s="87">
        <v>2192.7919999999999</v>
      </c>
      <c r="R7" s="87">
        <v>3267.2718</v>
      </c>
      <c r="S7" s="87">
        <v>1961.0979</v>
      </c>
      <c r="T7" s="87">
        <v>3220.645</v>
      </c>
      <c r="U7" s="87">
        <v>3168.7773999999999</v>
      </c>
      <c r="V7" s="87">
        <v>4330.8476000000001</v>
      </c>
      <c r="W7" s="87">
        <v>3686.9386</v>
      </c>
      <c r="X7" s="87">
        <v>3538.7139000000002</v>
      </c>
      <c r="Y7" s="87">
        <v>3057.9178000000002</v>
      </c>
      <c r="Z7" s="87">
        <v>3989.2939999999999</v>
      </c>
      <c r="AA7" s="87">
        <v>2136.8645000000001</v>
      </c>
      <c r="AB7" s="87">
        <v>5588.5915000000005</v>
      </c>
      <c r="AC7" s="87">
        <v>5813.3607000000002</v>
      </c>
      <c r="AD7" s="87">
        <v>2832.6275000000001</v>
      </c>
      <c r="AE7" s="87">
        <v>3938.0518999999999</v>
      </c>
      <c r="AF7" s="87">
        <v>4660.3486000000003</v>
      </c>
      <c r="AG7" s="87">
        <v>3789.8182999999999</v>
      </c>
      <c r="AH7" s="87">
        <v>1257.3901000000001</v>
      </c>
      <c r="AI7" s="87">
        <v>2805.9477000000002</v>
      </c>
      <c r="AJ7" s="87">
        <v>2203.4901</v>
      </c>
      <c r="AK7" s="87">
        <v>2365.8694</v>
      </c>
      <c r="AL7" s="87">
        <v>3727.3465999999999</v>
      </c>
      <c r="AM7" s="87">
        <v>2767.9607999999998</v>
      </c>
      <c r="AN7" s="74"/>
      <c r="AO7" s="107">
        <v>41532</v>
      </c>
      <c r="AP7" s="87">
        <v>1.943613</v>
      </c>
      <c r="AQ7" s="87">
        <v>3.441614</v>
      </c>
      <c r="AR7" s="87">
        <v>2.638423</v>
      </c>
      <c r="AS7" s="87">
        <v>2.5660609999999999</v>
      </c>
      <c r="AT7" s="87">
        <v>3.2050000000000001</v>
      </c>
      <c r="AU7" s="87">
        <v>1.4014759999999999</v>
      </c>
      <c r="AV7" s="87">
        <v>3.360798</v>
      </c>
      <c r="AW7" s="87">
        <v>1.483366</v>
      </c>
      <c r="AX7" s="87">
        <v>-0.51330699999999996</v>
      </c>
      <c r="AY7" s="87">
        <v>3.36991</v>
      </c>
      <c r="AZ7" s="87">
        <v>0.90058400000000005</v>
      </c>
      <c r="BA7" s="87">
        <v>2.0461819999999999</v>
      </c>
      <c r="BB7" s="87">
        <v>2.767846</v>
      </c>
      <c r="BC7" s="87">
        <v>9.2949509999999993</v>
      </c>
      <c r="BD7" s="87">
        <v>0.80742700000000001</v>
      </c>
      <c r="BE7" s="87">
        <v>4.1836950000000002</v>
      </c>
      <c r="BF7" s="87">
        <v>4.6582489999999996</v>
      </c>
      <c r="BG7" s="87">
        <v>-0.81407799999999997</v>
      </c>
      <c r="BH7" s="87">
        <v>2.7931219999999999</v>
      </c>
      <c r="BI7" s="87">
        <v>2.3623919999999998</v>
      </c>
      <c r="BJ7" s="87">
        <v>9.959263</v>
      </c>
      <c r="BK7" s="87">
        <v>9.6839440000000003</v>
      </c>
      <c r="BL7" s="87">
        <v>4.7497439999999997</v>
      </c>
      <c r="BM7" s="87">
        <v>6.0707370000000003</v>
      </c>
      <c r="BN7" s="87">
        <v>-2.8043680000000002</v>
      </c>
      <c r="BO7" s="87">
        <v>-3.261517</v>
      </c>
      <c r="BP7" s="87">
        <v>-2.118239</v>
      </c>
      <c r="BQ7" s="87">
        <v>-0.48143900000000001</v>
      </c>
      <c r="BR7" s="229">
        <v>7.5496410000000003</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3"/>
      <c r="B8" s="70"/>
      <c r="C8" s="70"/>
      <c r="D8" s="70"/>
      <c r="E8" s="70"/>
      <c r="F8" s="70"/>
      <c r="G8" s="70"/>
      <c r="H8" s="70"/>
      <c r="I8" s="70"/>
      <c r="J8" s="99">
        <v>41539</v>
      </c>
      <c r="K8" s="87">
        <v>1877.877</v>
      </c>
      <c r="L8" s="87">
        <v>1564.8557000000001</v>
      </c>
      <c r="M8" s="87">
        <v>3491.8240999999998</v>
      </c>
      <c r="N8" s="87">
        <v>1874.846</v>
      </c>
      <c r="O8" s="87">
        <v>1096.5831000000001</v>
      </c>
      <c r="P8" s="87">
        <v>2609.1419999999998</v>
      </c>
      <c r="Q8" s="87">
        <v>2145.1062000000002</v>
      </c>
      <c r="R8" s="87">
        <v>3218.9432000000002</v>
      </c>
      <c r="S8" s="87">
        <v>1954.9767999999999</v>
      </c>
      <c r="T8" s="87">
        <v>3171.7840000000001</v>
      </c>
      <c r="U8" s="87">
        <v>3172.1347000000001</v>
      </c>
      <c r="V8" s="87">
        <v>4368.4488000000001</v>
      </c>
      <c r="W8" s="87">
        <v>3631.3107</v>
      </c>
      <c r="X8" s="87">
        <v>3667.8643000000002</v>
      </c>
      <c r="Y8" s="87">
        <v>3247.7219</v>
      </c>
      <c r="Z8" s="87">
        <v>3885.5904</v>
      </c>
      <c r="AA8" s="87">
        <v>2089.6167999999998</v>
      </c>
      <c r="AB8" s="87">
        <v>5646.2241000000004</v>
      </c>
      <c r="AC8" s="87">
        <v>5639.7533000000003</v>
      </c>
      <c r="AD8" s="87">
        <v>2756.0983999999999</v>
      </c>
      <c r="AE8" s="87">
        <v>3821.1511</v>
      </c>
      <c r="AF8" s="87">
        <v>4551.6719999999996</v>
      </c>
      <c r="AG8" s="87">
        <v>3656.3946999999998</v>
      </c>
      <c r="AH8" s="87">
        <v>1214.4266</v>
      </c>
      <c r="AI8" s="87">
        <v>2787.1428999999998</v>
      </c>
      <c r="AJ8" s="87">
        <v>2229.2368000000001</v>
      </c>
      <c r="AK8" s="87">
        <v>2386.6741999999999</v>
      </c>
      <c r="AL8" s="87">
        <v>3975.2813000000001</v>
      </c>
      <c r="AM8" s="87">
        <v>2716.6104</v>
      </c>
      <c r="AN8" s="74"/>
      <c r="AO8" s="107">
        <v>41539</v>
      </c>
      <c r="AP8" s="87">
        <v>-0.87683800000000001</v>
      </c>
      <c r="AQ8" s="87">
        <v>-3.28654</v>
      </c>
      <c r="AR8" s="87">
        <v>-3.1498520000000001</v>
      </c>
      <c r="AS8" s="87">
        <v>-0.77789600000000003</v>
      </c>
      <c r="AT8" s="87">
        <v>-2.2841849999999999</v>
      </c>
      <c r="AU8" s="87">
        <v>-1.7544919999999999</v>
      </c>
      <c r="AV8" s="87">
        <v>-2.174661</v>
      </c>
      <c r="AW8" s="87">
        <v>-1.4791730000000001</v>
      </c>
      <c r="AX8" s="87">
        <v>-0.31212600000000001</v>
      </c>
      <c r="AY8" s="87">
        <v>-1.517118</v>
      </c>
      <c r="AZ8" s="87">
        <v>0.105949</v>
      </c>
      <c r="BA8" s="87">
        <v>0.86821800000000005</v>
      </c>
      <c r="BB8" s="87">
        <v>-1.508783</v>
      </c>
      <c r="BC8" s="87">
        <v>3.6496420000000001</v>
      </c>
      <c r="BD8" s="87">
        <v>6.2069720000000004</v>
      </c>
      <c r="BE8" s="87">
        <v>-2.599548</v>
      </c>
      <c r="BF8" s="87">
        <v>-2.2110759999999998</v>
      </c>
      <c r="BG8" s="87">
        <v>1.0312539999999999</v>
      </c>
      <c r="BH8" s="87">
        <v>-2.9863520000000001</v>
      </c>
      <c r="BI8" s="87">
        <v>-2.7017000000000002</v>
      </c>
      <c r="BJ8" s="87">
        <v>-2.968493</v>
      </c>
      <c r="BK8" s="87">
        <v>-2.331941</v>
      </c>
      <c r="BL8" s="87">
        <v>-3.5205799999999998</v>
      </c>
      <c r="BM8" s="87">
        <v>-3.4168790000000002</v>
      </c>
      <c r="BN8" s="87">
        <v>-0.67017599999999999</v>
      </c>
      <c r="BO8" s="87">
        <v>1.1684509999999999</v>
      </c>
      <c r="BP8" s="87">
        <v>0.87937200000000004</v>
      </c>
      <c r="BQ8" s="87">
        <v>6.6517749999999998</v>
      </c>
      <c r="BR8" s="229">
        <v>-1.8551709999999999</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3"/>
      <c r="B9" s="70"/>
      <c r="C9" s="70"/>
      <c r="D9" s="70"/>
      <c r="E9" s="70"/>
      <c r="F9" s="70"/>
      <c r="G9" s="70"/>
      <c r="H9" s="70"/>
      <c r="I9" s="70"/>
      <c r="J9" s="99">
        <v>41546</v>
      </c>
      <c r="K9" s="87">
        <v>1864.5232000000001</v>
      </c>
      <c r="L9" s="87">
        <v>1541.5395000000001</v>
      </c>
      <c r="M9" s="87">
        <v>3460.0754000000002</v>
      </c>
      <c r="N9" s="87">
        <v>1833.9417000000001</v>
      </c>
      <c r="O9" s="87">
        <v>1065.2838999999999</v>
      </c>
      <c r="P9" s="87">
        <v>2570.3969999999999</v>
      </c>
      <c r="Q9" s="87">
        <v>2073.2597000000001</v>
      </c>
      <c r="R9" s="87">
        <v>3117.0360999999998</v>
      </c>
      <c r="S9" s="87">
        <v>1946.2851000000001</v>
      </c>
      <c r="T9" s="87">
        <v>3122.5034000000001</v>
      </c>
      <c r="U9" s="87">
        <v>3231.6536000000001</v>
      </c>
      <c r="V9" s="87">
        <v>4230.7972</v>
      </c>
      <c r="W9" s="87">
        <v>3605.8217</v>
      </c>
      <c r="X9" s="87">
        <v>3752.1903000000002</v>
      </c>
      <c r="Y9" s="87">
        <v>3148.7384999999999</v>
      </c>
      <c r="Z9" s="87">
        <v>3947.74</v>
      </c>
      <c r="AA9" s="87">
        <v>2067.2615000000001</v>
      </c>
      <c r="AB9" s="87">
        <v>5922.9530000000004</v>
      </c>
      <c r="AC9" s="87">
        <v>5754.3828000000003</v>
      </c>
      <c r="AD9" s="87">
        <v>2758.2737000000002</v>
      </c>
      <c r="AE9" s="87">
        <v>3640.2892999999999</v>
      </c>
      <c r="AF9" s="87">
        <v>4394.7685000000001</v>
      </c>
      <c r="AG9" s="87">
        <v>3526.3517000000002</v>
      </c>
      <c r="AH9" s="87">
        <v>1169.4051999999999</v>
      </c>
      <c r="AI9" s="87">
        <v>2857.0779000000002</v>
      </c>
      <c r="AJ9" s="87">
        <v>2302.7067999999999</v>
      </c>
      <c r="AK9" s="87">
        <v>2463.5671000000002</v>
      </c>
      <c r="AL9" s="87">
        <v>4163.6295</v>
      </c>
      <c r="AM9" s="87">
        <v>2774.2748000000001</v>
      </c>
      <c r="AN9" s="74"/>
      <c r="AO9" s="107">
        <v>41546</v>
      </c>
      <c r="AP9" s="87">
        <v>-0.71111199999999997</v>
      </c>
      <c r="AQ9" s="87">
        <v>-1.4899899999999999</v>
      </c>
      <c r="AR9" s="87">
        <v>-0.90922999999999998</v>
      </c>
      <c r="AS9" s="87">
        <v>-2.1817419999999998</v>
      </c>
      <c r="AT9" s="87">
        <v>-2.8542480000000001</v>
      </c>
      <c r="AU9" s="87">
        <v>-1.484971</v>
      </c>
      <c r="AV9" s="87">
        <v>-3.3493210000000002</v>
      </c>
      <c r="AW9" s="87">
        <v>-3.1658559999999998</v>
      </c>
      <c r="AX9" s="87">
        <v>-0.44459399999999999</v>
      </c>
      <c r="AY9" s="87">
        <v>-1.5537190000000001</v>
      </c>
      <c r="AZ9" s="87">
        <v>1.876304</v>
      </c>
      <c r="BA9" s="87">
        <v>-3.1510410000000002</v>
      </c>
      <c r="BB9" s="87">
        <v>-0.70192299999999996</v>
      </c>
      <c r="BC9" s="87">
        <v>2.2990490000000001</v>
      </c>
      <c r="BD9" s="87">
        <v>-3.0477789999999998</v>
      </c>
      <c r="BE9" s="87">
        <v>1.5994889999999999</v>
      </c>
      <c r="BF9" s="87">
        <v>-1.069828</v>
      </c>
      <c r="BG9" s="87">
        <v>4.9011319999999996</v>
      </c>
      <c r="BH9" s="87">
        <v>2.032527</v>
      </c>
      <c r="BI9" s="87">
        <v>7.8926999999999997E-2</v>
      </c>
      <c r="BJ9" s="87">
        <v>-4.7331760000000003</v>
      </c>
      <c r="BK9" s="87">
        <v>-3.4471620000000001</v>
      </c>
      <c r="BL9" s="87">
        <v>-3.5565910000000001</v>
      </c>
      <c r="BM9" s="87">
        <v>-3.7072150000000001</v>
      </c>
      <c r="BN9" s="87">
        <v>2.5091999999999999</v>
      </c>
      <c r="BO9" s="87">
        <v>3.295747</v>
      </c>
      <c r="BP9" s="87">
        <v>3.221759</v>
      </c>
      <c r="BQ9" s="87">
        <v>4.737984</v>
      </c>
      <c r="BR9" s="229">
        <v>2.1226600000000002</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3"/>
      <c r="B10" s="70"/>
      <c r="C10" s="70"/>
      <c r="D10" s="70"/>
      <c r="E10" s="70"/>
      <c r="F10" s="70"/>
      <c r="G10" s="70"/>
      <c r="H10" s="70"/>
      <c r="I10" s="70"/>
      <c r="J10" s="99">
        <v>41553</v>
      </c>
      <c r="K10" s="87">
        <v>1871.8594000000001</v>
      </c>
      <c r="L10" s="87">
        <v>1542.8545999999999</v>
      </c>
      <c r="M10" s="87">
        <v>3482.4874</v>
      </c>
      <c r="N10" s="87">
        <v>1852.4721</v>
      </c>
      <c r="O10" s="87">
        <v>1070.2538999999999</v>
      </c>
      <c r="P10" s="87">
        <v>2593.1797999999999</v>
      </c>
      <c r="Q10" s="87">
        <v>2083.1579999999999</v>
      </c>
      <c r="R10" s="87">
        <v>3128.7975999999999</v>
      </c>
      <c r="S10" s="87">
        <v>1973.5268000000001</v>
      </c>
      <c r="T10" s="87">
        <v>3153.0971</v>
      </c>
      <c r="U10" s="87">
        <v>3270.1907000000001</v>
      </c>
      <c r="V10" s="87">
        <v>4250.5231999999996</v>
      </c>
      <c r="W10" s="87">
        <v>3641.3416000000002</v>
      </c>
      <c r="X10" s="87">
        <v>3857.5877</v>
      </c>
      <c r="Y10" s="87">
        <v>3204.9793</v>
      </c>
      <c r="Z10" s="87">
        <v>3951.9349999999999</v>
      </c>
      <c r="AA10" s="87">
        <v>2092.7534000000001</v>
      </c>
      <c r="AB10" s="87">
        <v>5950.8238000000001</v>
      </c>
      <c r="AC10" s="87">
        <v>5796.7829000000002</v>
      </c>
      <c r="AD10" s="87">
        <v>2850.5587</v>
      </c>
      <c r="AE10" s="87">
        <v>3653.8087999999998</v>
      </c>
      <c r="AF10" s="87">
        <v>4359.5196999999998</v>
      </c>
      <c r="AG10" s="87">
        <v>3559.8359999999998</v>
      </c>
      <c r="AH10" s="87">
        <v>1186.1826000000001</v>
      </c>
      <c r="AI10" s="87">
        <v>2887.7991999999999</v>
      </c>
      <c r="AJ10" s="87">
        <v>2354.7532000000001</v>
      </c>
      <c r="AK10" s="87">
        <v>2540.4429</v>
      </c>
      <c r="AL10" s="87">
        <v>4404.2461999999996</v>
      </c>
      <c r="AM10" s="87">
        <v>2864.8692999999998</v>
      </c>
      <c r="AN10" s="74"/>
      <c r="AO10" s="107">
        <v>41553</v>
      </c>
      <c r="AP10" s="87">
        <v>0.39346300000000001</v>
      </c>
      <c r="AQ10" s="87">
        <v>8.5310999999999998E-2</v>
      </c>
      <c r="AR10" s="87">
        <v>0.64773199999999997</v>
      </c>
      <c r="AS10" s="87">
        <v>1.0104139999999999</v>
      </c>
      <c r="AT10" s="87">
        <v>0.46654200000000001</v>
      </c>
      <c r="AU10" s="87">
        <v>0.88635299999999995</v>
      </c>
      <c r="AV10" s="87">
        <v>0.47742699999999999</v>
      </c>
      <c r="AW10" s="87">
        <v>0.37733</v>
      </c>
      <c r="AX10" s="87">
        <v>1.3996770000000001</v>
      </c>
      <c r="AY10" s="87">
        <v>0.97978100000000001</v>
      </c>
      <c r="AZ10" s="87">
        <v>1.1924889999999999</v>
      </c>
      <c r="BA10" s="87">
        <v>0.466248</v>
      </c>
      <c r="BB10" s="87">
        <v>0.98507100000000003</v>
      </c>
      <c r="BC10" s="87">
        <v>2.8089569999999999</v>
      </c>
      <c r="BD10" s="87">
        <v>1.786138</v>
      </c>
      <c r="BE10" s="87">
        <v>0.106263</v>
      </c>
      <c r="BF10" s="87">
        <v>1.2331240000000001</v>
      </c>
      <c r="BG10" s="87">
        <v>0.47055599999999997</v>
      </c>
      <c r="BH10" s="87">
        <v>0.73683100000000001</v>
      </c>
      <c r="BI10" s="87">
        <v>3.3457520000000001</v>
      </c>
      <c r="BJ10" s="87">
        <v>0.37138500000000002</v>
      </c>
      <c r="BK10" s="87">
        <v>-0.80206299999999997</v>
      </c>
      <c r="BL10" s="87">
        <v>0.94954499999999997</v>
      </c>
      <c r="BM10" s="87">
        <v>1.4346950000000001</v>
      </c>
      <c r="BN10" s="87">
        <v>1.0752699999999999</v>
      </c>
      <c r="BO10" s="87">
        <v>2.260227</v>
      </c>
      <c r="BP10" s="87">
        <v>3.1205080000000001</v>
      </c>
      <c r="BQ10" s="87">
        <v>5.779013</v>
      </c>
      <c r="BR10" s="229">
        <v>3.26552</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3"/>
      <c r="B11" s="70"/>
      <c r="C11" s="70"/>
      <c r="D11" s="70"/>
      <c r="E11" s="70"/>
      <c r="F11" s="70"/>
      <c r="G11" s="70"/>
      <c r="H11" s="70"/>
      <c r="I11" s="70"/>
      <c r="J11" s="99">
        <v>41560</v>
      </c>
      <c r="K11" s="87">
        <v>1994.8223</v>
      </c>
      <c r="L11" s="87">
        <v>1545.674</v>
      </c>
      <c r="M11" s="87">
        <v>3521.6044000000002</v>
      </c>
      <c r="N11" s="87">
        <v>1926.5705</v>
      </c>
      <c r="O11" s="87">
        <v>1104.4267</v>
      </c>
      <c r="P11" s="87">
        <v>2684.3886000000002</v>
      </c>
      <c r="Q11" s="87">
        <v>2137.2476000000001</v>
      </c>
      <c r="R11" s="87">
        <v>3250.2529</v>
      </c>
      <c r="S11" s="87">
        <v>2069.4041000000002</v>
      </c>
      <c r="T11" s="87">
        <v>3255.0396000000001</v>
      </c>
      <c r="U11" s="87">
        <v>3462.9897999999998</v>
      </c>
      <c r="V11" s="87">
        <v>4446.8472000000002</v>
      </c>
      <c r="W11" s="87">
        <v>3806.4213</v>
      </c>
      <c r="X11" s="87">
        <v>4141.4268000000002</v>
      </c>
      <c r="Y11" s="87">
        <v>3306.0007999999998</v>
      </c>
      <c r="Z11" s="87">
        <v>4144.1058000000003</v>
      </c>
      <c r="AA11" s="87">
        <v>2178.9277000000002</v>
      </c>
      <c r="AB11" s="87">
        <v>5990.3293999999996</v>
      </c>
      <c r="AC11" s="87">
        <v>5917.1012000000001</v>
      </c>
      <c r="AD11" s="87">
        <v>3040.6936000000001</v>
      </c>
      <c r="AE11" s="87">
        <v>3725.2003</v>
      </c>
      <c r="AF11" s="87">
        <v>4390.6211000000003</v>
      </c>
      <c r="AG11" s="87">
        <v>3736.4915999999998</v>
      </c>
      <c r="AH11" s="87">
        <v>1241.2883999999999</v>
      </c>
      <c r="AI11" s="87">
        <v>2934.5418</v>
      </c>
      <c r="AJ11" s="87">
        <v>2472.0882000000001</v>
      </c>
      <c r="AK11" s="87">
        <v>2692.6484</v>
      </c>
      <c r="AL11" s="87">
        <v>4179.8302999999996</v>
      </c>
      <c r="AM11" s="87">
        <v>3082.8022000000001</v>
      </c>
      <c r="AN11" s="74"/>
      <c r="AO11" s="107">
        <v>41560</v>
      </c>
      <c r="AP11" s="87">
        <v>6.5690239999999998</v>
      </c>
      <c r="AQ11" s="87">
        <v>0.18273900000000001</v>
      </c>
      <c r="AR11" s="87">
        <v>1.1232489999999999</v>
      </c>
      <c r="AS11" s="87">
        <v>3.9999739999999999</v>
      </c>
      <c r="AT11" s="87">
        <v>3.1929620000000001</v>
      </c>
      <c r="AU11" s="87">
        <v>3.5172569999999999</v>
      </c>
      <c r="AV11" s="87">
        <v>2.5965189999999998</v>
      </c>
      <c r="AW11" s="87">
        <v>3.8818519999999999</v>
      </c>
      <c r="AX11" s="87">
        <v>4.8581709999999996</v>
      </c>
      <c r="AY11" s="87">
        <v>3.2330909999999999</v>
      </c>
      <c r="AZ11" s="87">
        <v>5.8956530000000003</v>
      </c>
      <c r="BA11" s="87">
        <v>4.6188200000000004</v>
      </c>
      <c r="BB11" s="87">
        <v>4.5334859999999999</v>
      </c>
      <c r="BC11" s="87">
        <v>7.3579429999999997</v>
      </c>
      <c r="BD11" s="87">
        <v>3.1520169999999998</v>
      </c>
      <c r="BE11" s="87">
        <v>4.8627010000000004</v>
      </c>
      <c r="BF11" s="87">
        <v>4.1177469999999996</v>
      </c>
      <c r="BG11" s="87">
        <v>0.66386800000000001</v>
      </c>
      <c r="BH11" s="87">
        <v>2.0756049999999999</v>
      </c>
      <c r="BI11" s="87">
        <v>6.6700920000000004</v>
      </c>
      <c r="BJ11" s="87">
        <v>1.9538930000000001</v>
      </c>
      <c r="BK11" s="87">
        <v>0.71341299999999996</v>
      </c>
      <c r="BL11" s="87">
        <v>4.9624649999999999</v>
      </c>
      <c r="BM11" s="87">
        <v>4.6456419999999996</v>
      </c>
      <c r="BN11" s="87">
        <v>1.6186240000000001</v>
      </c>
      <c r="BO11" s="87">
        <v>4.9828999999999999</v>
      </c>
      <c r="BP11" s="87">
        <v>5.9912979999999996</v>
      </c>
      <c r="BQ11" s="87">
        <v>-5.0954439999999996</v>
      </c>
      <c r="BR11" s="229">
        <v>7.6070799999999998</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6"/>
      <c r="B12" s="70"/>
      <c r="C12" s="70"/>
      <c r="D12" s="70"/>
      <c r="E12" s="70"/>
      <c r="F12" s="70"/>
      <c r="G12" s="70"/>
      <c r="H12" s="70"/>
      <c r="I12" s="70"/>
      <c r="J12" s="99">
        <v>41567</v>
      </c>
      <c r="K12" s="87">
        <v>1958.4803999999999</v>
      </c>
      <c r="L12" s="87">
        <v>1550.6052</v>
      </c>
      <c r="M12" s="87">
        <v>3428.4630000000002</v>
      </c>
      <c r="N12" s="87">
        <v>1974.1016999999999</v>
      </c>
      <c r="O12" s="87">
        <v>1094.5174</v>
      </c>
      <c r="P12" s="87">
        <v>2638.2449000000001</v>
      </c>
      <c r="Q12" s="87">
        <v>2129.7085999999999</v>
      </c>
      <c r="R12" s="87">
        <v>3278.7510000000002</v>
      </c>
      <c r="S12" s="87">
        <v>2066.2842000000001</v>
      </c>
      <c r="T12" s="87">
        <v>3262.2057</v>
      </c>
      <c r="U12" s="87">
        <v>3424.2829999999999</v>
      </c>
      <c r="V12" s="87">
        <v>4331.8126000000002</v>
      </c>
      <c r="W12" s="87">
        <v>3759.3809000000001</v>
      </c>
      <c r="X12" s="87">
        <v>4024.9409000000001</v>
      </c>
      <c r="Y12" s="87">
        <v>3281.7847999999999</v>
      </c>
      <c r="Z12" s="87">
        <v>4098.8842999999997</v>
      </c>
      <c r="AA12" s="87">
        <v>2203.7916</v>
      </c>
      <c r="AB12" s="87">
        <v>5918.1374999999998</v>
      </c>
      <c r="AC12" s="87">
        <v>6040.0906000000004</v>
      </c>
      <c r="AD12" s="87">
        <v>3077.9463999999998</v>
      </c>
      <c r="AE12" s="87">
        <v>3592.9904000000001</v>
      </c>
      <c r="AF12" s="87">
        <v>4303.5459000000001</v>
      </c>
      <c r="AG12" s="87">
        <v>3604.6122999999998</v>
      </c>
      <c r="AH12" s="87">
        <v>1203.127</v>
      </c>
      <c r="AI12" s="87">
        <v>2874.8982000000001</v>
      </c>
      <c r="AJ12" s="87">
        <v>2414.6640000000002</v>
      </c>
      <c r="AK12" s="87">
        <v>2666.5464000000002</v>
      </c>
      <c r="AL12" s="87">
        <v>3921.6251000000002</v>
      </c>
      <c r="AM12" s="87">
        <v>2934.9524000000001</v>
      </c>
      <c r="AN12" s="74"/>
      <c r="AO12" s="107">
        <v>41567</v>
      </c>
      <c r="AP12" s="87">
        <v>-1.8218110000000001</v>
      </c>
      <c r="AQ12" s="87">
        <v>0.31903199999999998</v>
      </c>
      <c r="AR12" s="87">
        <v>-2.644857</v>
      </c>
      <c r="AS12" s="87">
        <v>2.4671400000000001</v>
      </c>
      <c r="AT12" s="87">
        <v>-0.897235</v>
      </c>
      <c r="AU12" s="87">
        <v>-1.7189650000000001</v>
      </c>
      <c r="AV12" s="87">
        <v>-0.35274299999999997</v>
      </c>
      <c r="AW12" s="87">
        <v>0.87679600000000002</v>
      </c>
      <c r="AX12" s="87">
        <v>-0.15076300000000001</v>
      </c>
      <c r="AY12" s="87">
        <v>0.22015399999999999</v>
      </c>
      <c r="AZ12" s="87">
        <v>-1.1177280000000001</v>
      </c>
      <c r="BA12" s="87">
        <v>-2.5868799999999998</v>
      </c>
      <c r="BB12" s="87">
        <v>-1.2358169999999999</v>
      </c>
      <c r="BC12" s="87">
        <v>-2.8127</v>
      </c>
      <c r="BD12" s="87">
        <v>-0.73248599999999997</v>
      </c>
      <c r="BE12" s="87">
        <v>-1.0912249999999999</v>
      </c>
      <c r="BF12" s="87">
        <v>1.1411070000000001</v>
      </c>
      <c r="BG12" s="87">
        <v>-1.205141</v>
      </c>
      <c r="BH12" s="87">
        <v>2.078541</v>
      </c>
      <c r="BI12" s="87">
        <v>1.225142</v>
      </c>
      <c r="BJ12" s="87">
        <v>-3.5490680000000001</v>
      </c>
      <c r="BK12" s="87">
        <v>-1.983209</v>
      </c>
      <c r="BL12" s="87">
        <v>-3.5294949999999998</v>
      </c>
      <c r="BM12" s="87">
        <v>-3.074338</v>
      </c>
      <c r="BN12" s="87">
        <v>-2.032467</v>
      </c>
      <c r="BO12" s="87">
        <v>-2.3229030000000002</v>
      </c>
      <c r="BP12" s="87">
        <v>-0.96938000000000002</v>
      </c>
      <c r="BQ12" s="87">
        <v>-6.1774089999999999</v>
      </c>
      <c r="BR12" s="229">
        <v>-4.7959550000000002</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41574</v>
      </c>
      <c r="K13" s="87">
        <v>1924.3725999999999</v>
      </c>
      <c r="L13" s="87">
        <v>1508.7946999999999</v>
      </c>
      <c r="M13" s="87">
        <v>3308.2240999999999</v>
      </c>
      <c r="N13" s="87">
        <v>1938.4193</v>
      </c>
      <c r="O13" s="87">
        <v>1060.6365000000001</v>
      </c>
      <c r="P13" s="87">
        <v>2570.8987000000002</v>
      </c>
      <c r="Q13" s="87">
        <v>2083.5545999999999</v>
      </c>
      <c r="R13" s="87">
        <v>3154.8301999999999</v>
      </c>
      <c r="S13" s="87">
        <v>1993.1619000000001</v>
      </c>
      <c r="T13" s="87">
        <v>3215.3348000000001</v>
      </c>
      <c r="U13" s="87">
        <v>3366.9036000000001</v>
      </c>
      <c r="V13" s="87">
        <v>4132.8612000000003</v>
      </c>
      <c r="W13" s="87">
        <v>3669.3878</v>
      </c>
      <c r="X13" s="87">
        <v>3726.2763</v>
      </c>
      <c r="Y13" s="87">
        <v>3123.6188000000002</v>
      </c>
      <c r="Z13" s="87">
        <v>4243.5331999999999</v>
      </c>
      <c r="AA13" s="87">
        <v>2143.6640000000002</v>
      </c>
      <c r="AB13" s="87">
        <v>5702.2187000000004</v>
      </c>
      <c r="AC13" s="87">
        <v>5745.7979999999998</v>
      </c>
      <c r="AD13" s="87">
        <v>2924.8389000000002</v>
      </c>
      <c r="AE13" s="87">
        <v>3614.5718999999999</v>
      </c>
      <c r="AF13" s="87">
        <v>4181.6279999999997</v>
      </c>
      <c r="AG13" s="87">
        <v>3485.1596</v>
      </c>
      <c r="AH13" s="87">
        <v>1159.3785</v>
      </c>
      <c r="AI13" s="87">
        <v>2771.7773999999999</v>
      </c>
      <c r="AJ13" s="87">
        <v>2244.4158000000002</v>
      </c>
      <c r="AK13" s="87">
        <v>2469.2368000000001</v>
      </c>
      <c r="AL13" s="87">
        <v>3549.3874999999998</v>
      </c>
      <c r="AM13" s="87">
        <v>2728.5891999999999</v>
      </c>
      <c r="AN13" s="74"/>
      <c r="AO13" s="107">
        <v>41574</v>
      </c>
      <c r="AP13" s="87">
        <v>-1.741544</v>
      </c>
      <c r="AQ13" s="87">
        <v>-2.696399</v>
      </c>
      <c r="AR13" s="87">
        <v>-3.5070790000000001</v>
      </c>
      <c r="AS13" s="87">
        <v>-1.807526</v>
      </c>
      <c r="AT13" s="87">
        <v>-3.09551</v>
      </c>
      <c r="AU13" s="87">
        <v>-2.552689</v>
      </c>
      <c r="AV13" s="87">
        <v>-2.167151</v>
      </c>
      <c r="AW13" s="87">
        <v>-3.779512</v>
      </c>
      <c r="AX13" s="87">
        <v>-3.5388310000000001</v>
      </c>
      <c r="AY13" s="87">
        <v>-1.4367859999999999</v>
      </c>
      <c r="AZ13" s="87">
        <v>-1.675662</v>
      </c>
      <c r="BA13" s="87">
        <v>-4.5927980000000002</v>
      </c>
      <c r="BB13" s="87">
        <v>-2.3938280000000001</v>
      </c>
      <c r="BC13" s="87">
        <v>-7.4203469999999996</v>
      </c>
      <c r="BD13" s="87">
        <v>-4.8195119999999996</v>
      </c>
      <c r="BE13" s="87">
        <v>3.5289820000000001</v>
      </c>
      <c r="BF13" s="87">
        <v>-2.7283710000000001</v>
      </c>
      <c r="BG13" s="87">
        <v>-3.648425</v>
      </c>
      <c r="BH13" s="87">
        <v>-4.8723210000000003</v>
      </c>
      <c r="BI13" s="87">
        <v>-4.9743389999999996</v>
      </c>
      <c r="BJ13" s="87">
        <v>0.60065599999999997</v>
      </c>
      <c r="BK13" s="87">
        <v>-2.832964</v>
      </c>
      <c r="BL13" s="87">
        <v>-3.313885</v>
      </c>
      <c r="BM13" s="87">
        <v>-3.6362329999999998</v>
      </c>
      <c r="BN13" s="87">
        <v>-3.5869369999999998</v>
      </c>
      <c r="BO13" s="87">
        <v>-7.0505959999999996</v>
      </c>
      <c r="BP13" s="87">
        <v>-7.3994439999999999</v>
      </c>
      <c r="BQ13" s="87">
        <v>-9.4919220000000006</v>
      </c>
      <c r="BR13" s="229">
        <v>-7.0312279999999996</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41581</v>
      </c>
      <c r="K14" s="87">
        <v>1962.096</v>
      </c>
      <c r="L14" s="87">
        <v>1475.9097999999999</v>
      </c>
      <c r="M14" s="87">
        <v>3296.3622999999998</v>
      </c>
      <c r="N14" s="87">
        <v>1930.8305</v>
      </c>
      <c r="O14" s="87">
        <v>1049.5936999999999</v>
      </c>
      <c r="P14" s="87">
        <v>2498.9585999999999</v>
      </c>
      <c r="Q14" s="87">
        <v>2073.1694000000002</v>
      </c>
      <c r="R14" s="87">
        <v>3128.9571999999998</v>
      </c>
      <c r="S14" s="87">
        <v>1885.6821</v>
      </c>
      <c r="T14" s="87">
        <v>3158.2139000000002</v>
      </c>
      <c r="U14" s="87">
        <v>3215.9378000000002</v>
      </c>
      <c r="V14" s="87">
        <v>4095.9258</v>
      </c>
      <c r="W14" s="87">
        <v>3621.9086000000002</v>
      </c>
      <c r="X14" s="87">
        <v>3587.3560000000002</v>
      </c>
      <c r="Y14" s="87">
        <v>3017.1019000000001</v>
      </c>
      <c r="Z14" s="87">
        <v>4306.2352000000001</v>
      </c>
      <c r="AA14" s="87">
        <v>2057.9434000000001</v>
      </c>
      <c r="AB14" s="87">
        <v>5553.5380999999998</v>
      </c>
      <c r="AC14" s="87">
        <v>5444.4786000000004</v>
      </c>
      <c r="AD14" s="87">
        <v>2882.6886</v>
      </c>
      <c r="AE14" s="87">
        <v>3703.1781999999998</v>
      </c>
      <c r="AF14" s="87">
        <v>4342.9534000000003</v>
      </c>
      <c r="AG14" s="87">
        <v>3496.5956000000001</v>
      </c>
      <c r="AH14" s="87">
        <v>1182.0599</v>
      </c>
      <c r="AI14" s="87">
        <v>2693.2467000000001</v>
      </c>
      <c r="AJ14" s="87">
        <v>2139.8011999999999</v>
      </c>
      <c r="AK14" s="87">
        <v>2365.6372000000001</v>
      </c>
      <c r="AL14" s="87">
        <v>3357.1954000000001</v>
      </c>
      <c r="AM14" s="87">
        <v>2688.8643000000002</v>
      </c>
      <c r="AN14" s="74"/>
      <c r="AO14" s="107">
        <v>41581</v>
      </c>
      <c r="AP14" s="87">
        <v>1.960296</v>
      </c>
      <c r="AQ14" s="87">
        <v>-2.179548</v>
      </c>
      <c r="AR14" s="87">
        <v>-0.35855500000000001</v>
      </c>
      <c r="AS14" s="87">
        <v>-0.39149400000000001</v>
      </c>
      <c r="AT14" s="87">
        <v>-1.041148</v>
      </c>
      <c r="AU14" s="87">
        <v>-2.7982469999999999</v>
      </c>
      <c r="AV14" s="87">
        <v>-0.49843700000000002</v>
      </c>
      <c r="AW14" s="87">
        <v>-0.82010799999999995</v>
      </c>
      <c r="AX14" s="87">
        <v>-5.3924269999999996</v>
      </c>
      <c r="AY14" s="87">
        <v>-1.7765150000000001</v>
      </c>
      <c r="AZ14" s="87">
        <v>-4.4838170000000002</v>
      </c>
      <c r="BA14" s="87">
        <v>-0.89370000000000005</v>
      </c>
      <c r="BB14" s="87">
        <v>-1.293927</v>
      </c>
      <c r="BC14" s="87">
        <v>-3.7281270000000002</v>
      </c>
      <c r="BD14" s="87">
        <v>-3.4100480000000002</v>
      </c>
      <c r="BE14" s="87">
        <v>1.477589</v>
      </c>
      <c r="BF14" s="87">
        <v>-3.9987889999999999</v>
      </c>
      <c r="BG14" s="87">
        <v>-2.6074169999999999</v>
      </c>
      <c r="BH14" s="87">
        <v>-5.2441700000000004</v>
      </c>
      <c r="BI14" s="87">
        <v>-1.4411149999999999</v>
      </c>
      <c r="BJ14" s="87">
        <v>2.4513639999999999</v>
      </c>
      <c r="BK14" s="87">
        <v>3.8579569999999999</v>
      </c>
      <c r="BL14" s="87">
        <v>0.32813399999999998</v>
      </c>
      <c r="BM14" s="87">
        <v>1.9563410000000001</v>
      </c>
      <c r="BN14" s="87">
        <v>-2.8332250000000001</v>
      </c>
      <c r="BO14" s="87">
        <v>-4.6611060000000002</v>
      </c>
      <c r="BP14" s="87">
        <v>-4.1956119999999997</v>
      </c>
      <c r="BQ14" s="87">
        <v>-5.4147959999999999</v>
      </c>
      <c r="BR14" s="229">
        <v>-1.4558770000000001</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41588</v>
      </c>
      <c r="K15" s="87">
        <v>2024.3543999999999</v>
      </c>
      <c r="L15" s="87">
        <v>1448.9389000000001</v>
      </c>
      <c r="M15" s="87">
        <v>3193.7134999999998</v>
      </c>
      <c r="N15" s="87">
        <v>1940.7239999999999</v>
      </c>
      <c r="O15" s="87">
        <v>1037.9828</v>
      </c>
      <c r="P15" s="87">
        <v>2447.7323000000001</v>
      </c>
      <c r="Q15" s="87">
        <v>2029.5818999999999</v>
      </c>
      <c r="R15" s="87">
        <v>3079.0497999999998</v>
      </c>
      <c r="S15" s="87">
        <v>1834.4739</v>
      </c>
      <c r="T15" s="87">
        <v>3120.4376000000002</v>
      </c>
      <c r="U15" s="87">
        <v>3138.1896999999999</v>
      </c>
      <c r="V15" s="87">
        <v>3986.7301000000002</v>
      </c>
      <c r="W15" s="87">
        <v>3522.1149</v>
      </c>
      <c r="X15" s="87">
        <v>3589.8685999999998</v>
      </c>
      <c r="Y15" s="87">
        <v>2965.5810000000001</v>
      </c>
      <c r="Z15" s="87">
        <v>4115.71</v>
      </c>
      <c r="AA15" s="87">
        <v>2030.9014999999999</v>
      </c>
      <c r="AB15" s="87">
        <v>5292.5973000000004</v>
      </c>
      <c r="AC15" s="87">
        <v>5282.9408000000003</v>
      </c>
      <c r="AD15" s="87">
        <v>2930.0704999999998</v>
      </c>
      <c r="AE15" s="87">
        <v>3579.4722000000002</v>
      </c>
      <c r="AF15" s="87">
        <v>4062.3146999999999</v>
      </c>
      <c r="AG15" s="87">
        <v>3395.9802</v>
      </c>
      <c r="AH15" s="87">
        <v>1159.174</v>
      </c>
      <c r="AI15" s="87">
        <v>2642.462</v>
      </c>
      <c r="AJ15" s="87">
        <v>2098.759</v>
      </c>
      <c r="AK15" s="87">
        <v>2315.9301</v>
      </c>
      <c r="AL15" s="87">
        <v>3313.2293</v>
      </c>
      <c r="AM15" s="87">
        <v>2634.7541000000001</v>
      </c>
      <c r="AN15" s="74"/>
      <c r="AO15" s="107">
        <v>41588</v>
      </c>
      <c r="AP15" s="87">
        <v>3.1730559999999999</v>
      </c>
      <c r="AQ15" s="87">
        <v>-1.8274079999999999</v>
      </c>
      <c r="AR15" s="87">
        <v>-3.1140020000000002</v>
      </c>
      <c r="AS15" s="87">
        <v>0.51239599999999996</v>
      </c>
      <c r="AT15" s="87">
        <v>-1.106228</v>
      </c>
      <c r="AU15" s="87">
        <v>-2.049906</v>
      </c>
      <c r="AV15" s="87">
        <v>-2.1024569999999998</v>
      </c>
      <c r="AW15" s="87">
        <v>-1.5950169999999999</v>
      </c>
      <c r="AX15" s="87">
        <v>-2.715633</v>
      </c>
      <c r="AY15" s="87">
        <v>-1.196129</v>
      </c>
      <c r="AZ15" s="87">
        <v>-2.4175870000000002</v>
      </c>
      <c r="BA15" s="87">
        <v>-2.665959</v>
      </c>
      <c r="BB15" s="87">
        <v>-2.7552789999999998</v>
      </c>
      <c r="BC15" s="87">
        <v>7.0040000000000005E-2</v>
      </c>
      <c r="BD15" s="87">
        <v>-1.7076290000000001</v>
      </c>
      <c r="BE15" s="87">
        <v>-4.4244029999999999</v>
      </c>
      <c r="BF15" s="87">
        <v>-1.314025</v>
      </c>
      <c r="BG15" s="87">
        <v>-4.6986410000000003</v>
      </c>
      <c r="BH15" s="87">
        <v>-2.9670019999999999</v>
      </c>
      <c r="BI15" s="87">
        <v>1.64367</v>
      </c>
      <c r="BJ15" s="87">
        <v>-3.3405360000000002</v>
      </c>
      <c r="BK15" s="87">
        <v>-6.461932</v>
      </c>
      <c r="BL15" s="87">
        <v>-2.8775249999999999</v>
      </c>
      <c r="BM15" s="87">
        <v>-1.9361029999999999</v>
      </c>
      <c r="BN15" s="87">
        <v>-1.8856310000000001</v>
      </c>
      <c r="BO15" s="87">
        <v>-1.9180379999999999</v>
      </c>
      <c r="BP15" s="87">
        <v>-2.1012140000000001</v>
      </c>
      <c r="BQ15" s="87">
        <v>-1.3096080000000001</v>
      </c>
      <c r="BR15" s="229">
        <v>-2.012381</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41595</v>
      </c>
      <c r="K16" s="87">
        <v>2007.6978999999999</v>
      </c>
      <c r="L16" s="87">
        <v>1465.0454999999999</v>
      </c>
      <c r="M16" s="87">
        <v>3228.7179999999998</v>
      </c>
      <c r="N16" s="87">
        <v>1932.9703</v>
      </c>
      <c r="O16" s="87">
        <v>1050.3995</v>
      </c>
      <c r="P16" s="87">
        <v>2520.6586000000002</v>
      </c>
      <c r="Q16" s="87">
        <v>2064.8595999999998</v>
      </c>
      <c r="R16" s="87">
        <v>3222.2550000000001</v>
      </c>
      <c r="S16" s="87">
        <v>1878.231</v>
      </c>
      <c r="T16" s="87">
        <v>3243.8420000000001</v>
      </c>
      <c r="U16" s="87">
        <v>3239.6712000000002</v>
      </c>
      <c r="V16" s="87">
        <v>4464.6090999999997</v>
      </c>
      <c r="W16" s="87">
        <v>3594.9960999999998</v>
      </c>
      <c r="X16" s="87">
        <v>3628.4904000000001</v>
      </c>
      <c r="Y16" s="87">
        <v>3008.1262000000002</v>
      </c>
      <c r="Z16" s="87">
        <v>4262.4444999999996</v>
      </c>
      <c r="AA16" s="87">
        <v>2066.2350999999999</v>
      </c>
      <c r="AB16" s="87">
        <v>5560.6184000000003</v>
      </c>
      <c r="AC16" s="87">
        <v>5633.9440000000004</v>
      </c>
      <c r="AD16" s="87">
        <v>2951.393</v>
      </c>
      <c r="AE16" s="87">
        <v>3529.1394</v>
      </c>
      <c r="AF16" s="87">
        <v>4258.1183000000001</v>
      </c>
      <c r="AG16" s="87">
        <v>3404.4196999999999</v>
      </c>
      <c r="AH16" s="87">
        <v>1155.7686000000001</v>
      </c>
      <c r="AI16" s="87">
        <v>2755.2584999999999</v>
      </c>
      <c r="AJ16" s="87">
        <v>2175.3380999999999</v>
      </c>
      <c r="AK16" s="87">
        <v>2507.4897000000001</v>
      </c>
      <c r="AL16" s="87">
        <v>3521.3287999999998</v>
      </c>
      <c r="AM16" s="87">
        <v>2747.8494000000001</v>
      </c>
      <c r="AN16" s="74"/>
      <c r="AO16" s="107">
        <v>41595</v>
      </c>
      <c r="AP16" s="87">
        <v>-0.82280600000000004</v>
      </c>
      <c r="AQ16" s="87">
        <v>1.111613</v>
      </c>
      <c r="AR16" s="87">
        <v>1.096044</v>
      </c>
      <c r="AS16" s="87">
        <v>-0.39952599999999999</v>
      </c>
      <c r="AT16" s="87">
        <v>1.196234</v>
      </c>
      <c r="AU16" s="87">
        <v>2.9793409999999998</v>
      </c>
      <c r="AV16" s="87">
        <v>1.7381759999999999</v>
      </c>
      <c r="AW16" s="87">
        <v>4.6509539999999996</v>
      </c>
      <c r="AX16" s="87">
        <v>2.3852669999999998</v>
      </c>
      <c r="AY16" s="87">
        <v>3.9547150000000002</v>
      </c>
      <c r="AZ16" s="87">
        <v>3.2337590000000001</v>
      </c>
      <c r="BA16" s="87">
        <v>11.986741</v>
      </c>
      <c r="BB16" s="87">
        <v>2.069245</v>
      </c>
      <c r="BC16" s="87">
        <v>1.0758559999999999</v>
      </c>
      <c r="BD16" s="87">
        <v>1.434633</v>
      </c>
      <c r="BE16" s="87">
        <v>3.565229</v>
      </c>
      <c r="BF16" s="87">
        <v>1.7397990000000001</v>
      </c>
      <c r="BG16" s="87">
        <v>5.0640749999999999</v>
      </c>
      <c r="BH16" s="87">
        <v>6.6440869999999999</v>
      </c>
      <c r="BI16" s="87">
        <v>0.72771300000000005</v>
      </c>
      <c r="BJ16" s="87">
        <v>-1.4061509999999999</v>
      </c>
      <c r="BK16" s="87">
        <v>4.8200010000000004</v>
      </c>
      <c r="BL16" s="87">
        <v>0.24851400000000001</v>
      </c>
      <c r="BM16" s="87">
        <v>-0.29377799999999998</v>
      </c>
      <c r="BN16" s="87">
        <v>4.2686140000000004</v>
      </c>
      <c r="BO16" s="87">
        <v>3.6487799999999999</v>
      </c>
      <c r="BP16" s="87">
        <v>8.2713900000000002</v>
      </c>
      <c r="BQ16" s="87">
        <v>6.2808659999999996</v>
      </c>
      <c r="BR16" s="229">
        <v>4.2924420000000003</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41602</v>
      </c>
      <c r="K17" s="87">
        <v>2068.8195000000001</v>
      </c>
      <c r="L17" s="87">
        <v>1523.0978</v>
      </c>
      <c r="M17" s="87">
        <v>3269.6077</v>
      </c>
      <c r="N17" s="87">
        <v>1955.0988</v>
      </c>
      <c r="O17" s="87">
        <v>1071.2752</v>
      </c>
      <c r="P17" s="87">
        <v>2598.1979000000001</v>
      </c>
      <c r="Q17" s="87">
        <v>2096.9708999999998</v>
      </c>
      <c r="R17" s="87">
        <v>3286.7654000000002</v>
      </c>
      <c r="S17" s="87">
        <v>1967.4563000000001</v>
      </c>
      <c r="T17" s="87">
        <v>3315.7588999999998</v>
      </c>
      <c r="U17" s="87">
        <v>3311.8528999999999</v>
      </c>
      <c r="V17" s="87">
        <v>4753.5110000000004</v>
      </c>
      <c r="W17" s="87">
        <v>3700.6217999999999</v>
      </c>
      <c r="X17" s="87">
        <v>3760.6799000000001</v>
      </c>
      <c r="Y17" s="87">
        <v>3052.2478000000001</v>
      </c>
      <c r="Z17" s="87">
        <v>4408.6983</v>
      </c>
      <c r="AA17" s="87">
        <v>2106.2752999999998</v>
      </c>
      <c r="AB17" s="87">
        <v>5573.6073999999999</v>
      </c>
      <c r="AC17" s="87">
        <v>5567.3388000000004</v>
      </c>
      <c r="AD17" s="87">
        <v>3108.9751000000001</v>
      </c>
      <c r="AE17" s="87">
        <v>3599.9675999999999</v>
      </c>
      <c r="AF17" s="87">
        <v>4527.3998000000001</v>
      </c>
      <c r="AG17" s="87">
        <v>3426.4171999999999</v>
      </c>
      <c r="AH17" s="87">
        <v>1214.9590000000001</v>
      </c>
      <c r="AI17" s="87">
        <v>2802.9322000000002</v>
      </c>
      <c r="AJ17" s="87">
        <v>2266.1723999999999</v>
      </c>
      <c r="AK17" s="87">
        <v>2572.4175</v>
      </c>
      <c r="AL17" s="87">
        <v>3648.7298000000001</v>
      </c>
      <c r="AM17" s="87">
        <v>2824.4403000000002</v>
      </c>
      <c r="AN17" s="74"/>
      <c r="AO17" s="107">
        <v>41602</v>
      </c>
      <c r="AP17" s="87">
        <v>3.044362</v>
      </c>
      <c r="AQ17" s="87">
        <v>3.962491</v>
      </c>
      <c r="AR17" s="87">
        <v>1.266438</v>
      </c>
      <c r="AS17" s="87">
        <v>1.1447929999999999</v>
      </c>
      <c r="AT17" s="87">
        <v>1.987406</v>
      </c>
      <c r="AU17" s="87">
        <v>3.076152</v>
      </c>
      <c r="AV17" s="87">
        <v>1.555132</v>
      </c>
      <c r="AW17" s="87">
        <v>2.002027</v>
      </c>
      <c r="AX17" s="87">
        <v>4.7504970000000002</v>
      </c>
      <c r="AY17" s="87">
        <v>2.217028</v>
      </c>
      <c r="AZ17" s="87">
        <v>2.228056</v>
      </c>
      <c r="BA17" s="87">
        <v>6.4709339999999997</v>
      </c>
      <c r="BB17" s="87">
        <v>2.9381309999999998</v>
      </c>
      <c r="BC17" s="87">
        <v>3.6430989999999999</v>
      </c>
      <c r="BD17" s="87">
        <v>1.466747</v>
      </c>
      <c r="BE17" s="87">
        <v>3.431219</v>
      </c>
      <c r="BF17" s="87">
        <v>1.9378340000000001</v>
      </c>
      <c r="BG17" s="87">
        <v>0.23358899999999999</v>
      </c>
      <c r="BH17" s="87">
        <v>-1.182213</v>
      </c>
      <c r="BI17" s="87">
        <v>5.339245</v>
      </c>
      <c r="BJ17" s="87">
        <v>2.0069539999999999</v>
      </c>
      <c r="BK17" s="87">
        <v>6.3239549999999998</v>
      </c>
      <c r="BL17" s="87">
        <v>0.64614499999999997</v>
      </c>
      <c r="BM17" s="87">
        <v>5.121302</v>
      </c>
      <c r="BN17" s="87">
        <v>1.73028</v>
      </c>
      <c r="BO17" s="87">
        <v>4.1756409999999997</v>
      </c>
      <c r="BP17" s="87">
        <v>2.5893549999999999</v>
      </c>
      <c r="BQ17" s="87">
        <v>3.6179809999999999</v>
      </c>
      <c r="BR17" s="229">
        <v>2.7873030000000001</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41609</v>
      </c>
      <c r="K18" s="87">
        <v>2057.0783999999999</v>
      </c>
      <c r="L18" s="87">
        <v>1531.9984999999999</v>
      </c>
      <c r="M18" s="87">
        <v>3362.6705000000002</v>
      </c>
      <c r="N18" s="87">
        <v>1971.7621999999999</v>
      </c>
      <c r="O18" s="87">
        <v>1103.2255</v>
      </c>
      <c r="P18" s="87">
        <v>2678.6621</v>
      </c>
      <c r="Q18" s="87">
        <v>2151.1170000000002</v>
      </c>
      <c r="R18" s="87">
        <v>3427.1817999999998</v>
      </c>
      <c r="S18" s="87">
        <v>2012.8243</v>
      </c>
      <c r="T18" s="87">
        <v>3466.2296999999999</v>
      </c>
      <c r="U18" s="87">
        <v>3430.6291999999999</v>
      </c>
      <c r="V18" s="87">
        <v>5146.7981</v>
      </c>
      <c r="W18" s="87">
        <v>3786.4958000000001</v>
      </c>
      <c r="X18" s="87">
        <v>3808.1473999999998</v>
      </c>
      <c r="Y18" s="87">
        <v>3141.7363999999998</v>
      </c>
      <c r="Z18" s="87">
        <v>4528.1010999999999</v>
      </c>
      <c r="AA18" s="87">
        <v>2167.1491000000001</v>
      </c>
      <c r="AB18" s="87">
        <v>5774.3321999999998</v>
      </c>
      <c r="AC18" s="87">
        <v>5687.0394999999999</v>
      </c>
      <c r="AD18" s="87">
        <v>3144.2528000000002</v>
      </c>
      <c r="AE18" s="87">
        <v>3594.2550000000001</v>
      </c>
      <c r="AF18" s="87">
        <v>4649.1913000000004</v>
      </c>
      <c r="AG18" s="87">
        <v>3459.4722000000002</v>
      </c>
      <c r="AH18" s="87">
        <v>1239.2237</v>
      </c>
      <c r="AI18" s="87">
        <v>2994.9794000000002</v>
      </c>
      <c r="AJ18" s="87">
        <v>2359.0731999999998</v>
      </c>
      <c r="AK18" s="87">
        <v>2712.5945000000002</v>
      </c>
      <c r="AL18" s="87">
        <v>3798.8923</v>
      </c>
      <c r="AM18" s="87">
        <v>2881.9971</v>
      </c>
      <c r="AN18" s="74"/>
      <c r="AO18" s="107">
        <v>41609</v>
      </c>
      <c r="AP18" s="87">
        <v>-0.567527</v>
      </c>
      <c r="AQ18" s="87">
        <v>0.58438100000000004</v>
      </c>
      <c r="AR18" s="87">
        <v>2.8462990000000001</v>
      </c>
      <c r="AS18" s="87">
        <v>0.85230499999999998</v>
      </c>
      <c r="AT18" s="87">
        <v>2.9824549999999999</v>
      </c>
      <c r="AU18" s="87">
        <v>3.0969229999999999</v>
      </c>
      <c r="AV18" s="87">
        <v>2.5821100000000001</v>
      </c>
      <c r="AW18" s="87">
        <v>4.272176</v>
      </c>
      <c r="AX18" s="87">
        <v>2.3059219999999998</v>
      </c>
      <c r="AY18" s="87">
        <v>4.5380500000000001</v>
      </c>
      <c r="AZ18" s="87">
        <v>3.5863999999999998</v>
      </c>
      <c r="BA18" s="87">
        <v>8.2736129999999992</v>
      </c>
      <c r="BB18" s="87">
        <v>2.3205290000000001</v>
      </c>
      <c r="BC18" s="87">
        <v>1.262205</v>
      </c>
      <c r="BD18" s="87">
        <v>2.9318919999999999</v>
      </c>
      <c r="BE18" s="87">
        <v>2.7083460000000001</v>
      </c>
      <c r="BF18" s="87">
        <v>2.8901159999999999</v>
      </c>
      <c r="BG18" s="87">
        <v>3.6013440000000001</v>
      </c>
      <c r="BH18" s="87">
        <v>2.1500520000000001</v>
      </c>
      <c r="BI18" s="87">
        <v>1.1347050000000001</v>
      </c>
      <c r="BJ18" s="87">
        <v>-0.15868499999999999</v>
      </c>
      <c r="BK18" s="87">
        <v>2.6900979999999999</v>
      </c>
      <c r="BL18" s="87">
        <v>0.96470999999999996</v>
      </c>
      <c r="BM18" s="87">
        <v>1.9971620000000001</v>
      </c>
      <c r="BN18" s="87">
        <v>6.8516529999999998</v>
      </c>
      <c r="BO18" s="87">
        <v>4.0994590000000004</v>
      </c>
      <c r="BP18" s="87">
        <v>5.4492320000000003</v>
      </c>
      <c r="BQ18" s="87">
        <v>4.1154729999999997</v>
      </c>
      <c r="BR18" s="229">
        <v>2.0378129999999999</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41616</v>
      </c>
      <c r="K19" s="87">
        <v>2018.1034999999999</v>
      </c>
      <c r="L19" s="87">
        <v>1526.6244999999999</v>
      </c>
      <c r="M19" s="87">
        <v>3346.9441000000002</v>
      </c>
      <c r="N19" s="87">
        <v>1965.5471</v>
      </c>
      <c r="O19" s="87">
        <v>1109.0624</v>
      </c>
      <c r="P19" s="87">
        <v>2652.7118</v>
      </c>
      <c r="Q19" s="87">
        <v>2183.2678999999998</v>
      </c>
      <c r="R19" s="87">
        <v>3439.3265000000001</v>
      </c>
      <c r="S19" s="87">
        <v>1965.9523999999999</v>
      </c>
      <c r="T19" s="87">
        <v>3396.7923999999998</v>
      </c>
      <c r="U19" s="87">
        <v>3361.7935000000002</v>
      </c>
      <c r="V19" s="87">
        <v>4801.1045999999997</v>
      </c>
      <c r="W19" s="87">
        <v>3881.9609999999998</v>
      </c>
      <c r="X19" s="87">
        <v>3717.9432000000002</v>
      </c>
      <c r="Y19" s="87">
        <v>3037.9324000000001</v>
      </c>
      <c r="Z19" s="87">
        <v>4610.6117000000004</v>
      </c>
      <c r="AA19" s="87">
        <v>2162.8319999999999</v>
      </c>
      <c r="AB19" s="87">
        <v>5680.0304999999998</v>
      </c>
      <c r="AC19" s="87">
        <v>5629.2353000000003</v>
      </c>
      <c r="AD19" s="87">
        <v>3162.7037</v>
      </c>
      <c r="AE19" s="87">
        <v>3621.8771999999999</v>
      </c>
      <c r="AF19" s="87">
        <v>4776.0717000000004</v>
      </c>
      <c r="AG19" s="87">
        <v>3442.8449999999998</v>
      </c>
      <c r="AH19" s="87">
        <v>1246.2979</v>
      </c>
      <c r="AI19" s="87">
        <v>2816.7366999999999</v>
      </c>
      <c r="AJ19" s="87">
        <v>2229.4322999999999</v>
      </c>
      <c r="AK19" s="87">
        <v>2490.0493999999999</v>
      </c>
      <c r="AL19" s="87">
        <v>3411.4234999999999</v>
      </c>
      <c r="AM19" s="87">
        <v>2907.7388999999998</v>
      </c>
      <c r="AN19" s="74"/>
      <c r="AO19" s="107">
        <v>41616</v>
      </c>
      <c r="AP19" s="87">
        <v>-1.8946730000000001</v>
      </c>
      <c r="AQ19" s="87">
        <v>-0.35078399999999998</v>
      </c>
      <c r="AR19" s="87">
        <v>-0.46767599999999998</v>
      </c>
      <c r="AS19" s="87">
        <v>-0.31520500000000001</v>
      </c>
      <c r="AT19" s="87">
        <v>0.52907599999999999</v>
      </c>
      <c r="AU19" s="87">
        <v>-0.96877800000000003</v>
      </c>
      <c r="AV19" s="87">
        <v>1.4946140000000001</v>
      </c>
      <c r="AW19" s="87">
        <v>0.35436400000000001</v>
      </c>
      <c r="AX19" s="87">
        <v>-2.3286630000000001</v>
      </c>
      <c r="AY19" s="87">
        <v>-2.0032519999999998</v>
      </c>
      <c r="AZ19" s="87">
        <v>-2.0065040000000001</v>
      </c>
      <c r="BA19" s="87">
        <v>-6.7166709999999998</v>
      </c>
      <c r="BB19" s="87">
        <v>2.5212020000000002</v>
      </c>
      <c r="BC19" s="87">
        <v>-2.368716</v>
      </c>
      <c r="BD19" s="87">
        <v>-3.304033</v>
      </c>
      <c r="BE19" s="87">
        <v>1.82219</v>
      </c>
      <c r="BF19" s="87">
        <v>-0.19920599999999999</v>
      </c>
      <c r="BG19" s="87">
        <v>-1.633119</v>
      </c>
      <c r="BH19" s="87">
        <v>-1.0164200000000001</v>
      </c>
      <c r="BI19" s="87">
        <v>0.58681399999999995</v>
      </c>
      <c r="BJ19" s="87">
        <v>0.76851000000000003</v>
      </c>
      <c r="BK19" s="87">
        <v>2.729085</v>
      </c>
      <c r="BL19" s="87">
        <v>-0.480628</v>
      </c>
      <c r="BM19" s="87">
        <v>0.57085699999999995</v>
      </c>
      <c r="BN19" s="87">
        <v>-5.9513829999999999</v>
      </c>
      <c r="BO19" s="87">
        <v>-5.4954169999999998</v>
      </c>
      <c r="BP19" s="87">
        <v>-8.2041419999999992</v>
      </c>
      <c r="BQ19" s="87">
        <v>-10.199521000000001</v>
      </c>
      <c r="BR19" s="229">
        <v>0.89319300000000001</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41623</v>
      </c>
      <c r="K20" s="87">
        <v>1996.0887</v>
      </c>
      <c r="L20" s="87">
        <v>1469.3322000000001</v>
      </c>
      <c r="M20" s="87">
        <v>3270.9142999999999</v>
      </c>
      <c r="N20" s="87">
        <v>1949.3371999999999</v>
      </c>
      <c r="O20" s="87">
        <v>1086.2136</v>
      </c>
      <c r="P20" s="87">
        <v>2682.1264000000001</v>
      </c>
      <c r="Q20" s="87">
        <v>2167.9944999999998</v>
      </c>
      <c r="R20" s="87">
        <v>3389.6008000000002</v>
      </c>
      <c r="S20" s="87">
        <v>1960.6124</v>
      </c>
      <c r="T20" s="87">
        <v>3395.3841000000002</v>
      </c>
      <c r="U20" s="87">
        <v>3349.2606000000001</v>
      </c>
      <c r="V20" s="87">
        <v>4705.5086000000001</v>
      </c>
      <c r="W20" s="87">
        <v>3873.1601000000001</v>
      </c>
      <c r="X20" s="87">
        <v>3733.6304</v>
      </c>
      <c r="Y20" s="87">
        <v>3124.4247</v>
      </c>
      <c r="Z20" s="87">
        <v>4844.8249999999998</v>
      </c>
      <c r="AA20" s="87">
        <v>2180.1983</v>
      </c>
      <c r="AB20" s="87">
        <v>5687.4529000000002</v>
      </c>
      <c r="AC20" s="87">
        <v>5605.0721000000003</v>
      </c>
      <c r="AD20" s="87">
        <v>3175.7017000000001</v>
      </c>
      <c r="AE20" s="87">
        <v>3506.4931999999999</v>
      </c>
      <c r="AF20" s="87">
        <v>4646.5808999999999</v>
      </c>
      <c r="AG20" s="87">
        <v>3441.2408999999998</v>
      </c>
      <c r="AH20" s="87">
        <v>1238.9158</v>
      </c>
      <c r="AI20" s="87">
        <v>2878.6448999999998</v>
      </c>
      <c r="AJ20" s="87">
        <v>2240.1433000000002</v>
      </c>
      <c r="AK20" s="87">
        <v>2564.2723000000001</v>
      </c>
      <c r="AL20" s="87">
        <v>3601.7847000000002</v>
      </c>
      <c r="AM20" s="87">
        <v>2917.7739000000001</v>
      </c>
      <c r="AN20" s="74"/>
      <c r="AO20" s="107">
        <v>41623</v>
      </c>
      <c r="AP20" s="87">
        <v>-1.0908659999999999</v>
      </c>
      <c r="AQ20" s="87">
        <v>-3.7528739999999998</v>
      </c>
      <c r="AR20" s="87">
        <v>-2.2716180000000001</v>
      </c>
      <c r="AS20" s="87">
        <v>-0.82470200000000005</v>
      </c>
      <c r="AT20" s="87">
        <v>-2.0601910000000001</v>
      </c>
      <c r="AU20" s="87">
        <v>1.1088499999999999</v>
      </c>
      <c r="AV20" s="87">
        <v>-0.69956600000000002</v>
      </c>
      <c r="AW20" s="87">
        <v>-1.4457979999999999</v>
      </c>
      <c r="AX20" s="87">
        <v>-0.27162399999999998</v>
      </c>
      <c r="AY20" s="87">
        <v>-4.1459999999999997E-2</v>
      </c>
      <c r="AZ20" s="87">
        <v>-0.37280400000000002</v>
      </c>
      <c r="BA20" s="87">
        <v>-1.991125</v>
      </c>
      <c r="BB20" s="87">
        <v>-0.226713</v>
      </c>
      <c r="BC20" s="87">
        <v>0.42193199999999997</v>
      </c>
      <c r="BD20" s="87">
        <v>2.8470780000000002</v>
      </c>
      <c r="BE20" s="87">
        <v>5.0798750000000004</v>
      </c>
      <c r="BF20" s="87">
        <v>0.80294299999999996</v>
      </c>
      <c r="BG20" s="87">
        <v>0.13067500000000001</v>
      </c>
      <c r="BH20" s="87">
        <v>-0.42924499999999999</v>
      </c>
      <c r="BI20" s="87">
        <v>0.41097699999999998</v>
      </c>
      <c r="BJ20" s="87">
        <v>-3.1857510000000002</v>
      </c>
      <c r="BK20" s="87">
        <v>-2.7112409999999998</v>
      </c>
      <c r="BL20" s="87">
        <v>-4.6592000000000001E-2</v>
      </c>
      <c r="BM20" s="87">
        <v>-0.59232200000000002</v>
      </c>
      <c r="BN20" s="87">
        <v>2.19787</v>
      </c>
      <c r="BO20" s="87">
        <v>0.48043599999999997</v>
      </c>
      <c r="BP20" s="87">
        <v>2.9807800000000002</v>
      </c>
      <c r="BQ20" s="87">
        <v>5.5801100000000003</v>
      </c>
      <c r="BR20" s="229">
        <v>0.34511399999999998</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41630</v>
      </c>
      <c r="K21" s="87">
        <v>1901.2360000000001</v>
      </c>
      <c r="L21" s="87">
        <v>1397.3036</v>
      </c>
      <c r="M21" s="87">
        <v>3067.8141000000001</v>
      </c>
      <c r="N21" s="87">
        <v>1863.5853999999999</v>
      </c>
      <c r="O21" s="87">
        <v>1040.4092000000001</v>
      </c>
      <c r="P21" s="87">
        <v>2555.7292000000002</v>
      </c>
      <c r="Q21" s="87">
        <v>2035.1801</v>
      </c>
      <c r="R21" s="87">
        <v>3204.2244000000001</v>
      </c>
      <c r="S21" s="87">
        <v>1880.2748999999999</v>
      </c>
      <c r="T21" s="87">
        <v>3218.4472999999998</v>
      </c>
      <c r="U21" s="87">
        <v>3197.2319000000002</v>
      </c>
      <c r="V21" s="87">
        <v>4402.2833000000001</v>
      </c>
      <c r="W21" s="87">
        <v>3595.355</v>
      </c>
      <c r="X21" s="87">
        <v>3552.3368999999998</v>
      </c>
      <c r="Y21" s="87">
        <v>2985.7204000000002</v>
      </c>
      <c r="Z21" s="87">
        <v>4517.9161999999997</v>
      </c>
      <c r="AA21" s="87">
        <v>2093.9016000000001</v>
      </c>
      <c r="AB21" s="87">
        <v>5596.6125000000002</v>
      </c>
      <c r="AC21" s="87">
        <v>5390.6584000000003</v>
      </c>
      <c r="AD21" s="87">
        <v>3039.1248000000001</v>
      </c>
      <c r="AE21" s="87">
        <v>3325.4312</v>
      </c>
      <c r="AF21" s="87">
        <v>4394.1337999999996</v>
      </c>
      <c r="AG21" s="87">
        <v>3234.1632</v>
      </c>
      <c r="AH21" s="87">
        <v>1181.806</v>
      </c>
      <c r="AI21" s="87">
        <v>2775.7013999999999</v>
      </c>
      <c r="AJ21" s="87">
        <v>2129.4735999999998</v>
      </c>
      <c r="AK21" s="87">
        <v>2459.6531</v>
      </c>
      <c r="AL21" s="87">
        <v>3374.9951999999998</v>
      </c>
      <c r="AM21" s="87">
        <v>2716.1640000000002</v>
      </c>
      <c r="AN21" s="74"/>
      <c r="AO21" s="107">
        <v>41630</v>
      </c>
      <c r="AP21" s="87">
        <v>-4.7519280000000004</v>
      </c>
      <c r="AQ21" s="87">
        <v>-4.9021319999999999</v>
      </c>
      <c r="AR21" s="87">
        <v>-6.2092790000000004</v>
      </c>
      <c r="AS21" s="87">
        <v>-4.3990229999999997</v>
      </c>
      <c r="AT21" s="87">
        <v>-4.2168869999999998</v>
      </c>
      <c r="AU21" s="87">
        <v>-4.712574</v>
      </c>
      <c r="AV21" s="87">
        <v>-6.1261409999999996</v>
      </c>
      <c r="AW21" s="87">
        <v>-5.4689740000000002</v>
      </c>
      <c r="AX21" s="87">
        <v>-4.0975720000000004</v>
      </c>
      <c r="AY21" s="87">
        <v>-5.2110979999999998</v>
      </c>
      <c r="AZ21" s="87">
        <v>-4.5391719999999998</v>
      </c>
      <c r="BA21" s="87">
        <v>-6.4440489999999997</v>
      </c>
      <c r="BB21" s="87">
        <v>-7.1725690000000002</v>
      </c>
      <c r="BC21" s="87">
        <v>-4.8556900000000001</v>
      </c>
      <c r="BD21" s="87">
        <v>-4.4393549999999999</v>
      </c>
      <c r="BE21" s="87">
        <v>-6.7475870000000002</v>
      </c>
      <c r="BF21" s="87">
        <v>-3.9582039999999998</v>
      </c>
      <c r="BG21" s="87">
        <v>-1.597207</v>
      </c>
      <c r="BH21" s="87">
        <v>-3.8253509999999999</v>
      </c>
      <c r="BI21" s="87">
        <v>-4.3006840000000004</v>
      </c>
      <c r="BJ21" s="87">
        <v>-5.1636199999999999</v>
      </c>
      <c r="BK21" s="87">
        <v>-5.4329650000000003</v>
      </c>
      <c r="BL21" s="87">
        <v>-6.0175299999999998</v>
      </c>
      <c r="BM21" s="87">
        <v>-4.6096599999999999</v>
      </c>
      <c r="BN21" s="87">
        <v>-3.5761099999999999</v>
      </c>
      <c r="BO21" s="87">
        <v>-4.940296</v>
      </c>
      <c r="BP21" s="87">
        <v>-4.079879</v>
      </c>
      <c r="BQ21" s="87">
        <v>-6.2965869999999997</v>
      </c>
      <c r="BR21" s="229">
        <v>-6.9097160000000004</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41637</v>
      </c>
      <c r="K22" s="87">
        <v>1918.3453999999999</v>
      </c>
      <c r="L22" s="87">
        <v>1367.2345</v>
      </c>
      <c r="M22" s="87">
        <v>3081.1957000000002</v>
      </c>
      <c r="N22" s="87">
        <v>1877.537</v>
      </c>
      <c r="O22" s="87">
        <v>1048.9936</v>
      </c>
      <c r="P22" s="87">
        <v>2588.5178000000001</v>
      </c>
      <c r="Q22" s="87">
        <v>2040.4244000000001</v>
      </c>
      <c r="R22" s="87">
        <v>3226.6623</v>
      </c>
      <c r="S22" s="87">
        <v>1914.7596000000001</v>
      </c>
      <c r="T22" s="87">
        <v>3323.6129999999998</v>
      </c>
      <c r="U22" s="87">
        <v>3291.7057</v>
      </c>
      <c r="V22" s="87">
        <v>4625.7587999999996</v>
      </c>
      <c r="W22" s="87">
        <v>3671.2327</v>
      </c>
      <c r="X22" s="87">
        <v>3523.0418</v>
      </c>
      <c r="Y22" s="87">
        <v>3020.6052</v>
      </c>
      <c r="Z22" s="87">
        <v>4643.3882000000003</v>
      </c>
      <c r="AA22" s="87">
        <v>2126.2224999999999</v>
      </c>
      <c r="AB22" s="87">
        <v>5761.7932000000001</v>
      </c>
      <c r="AC22" s="87">
        <v>5417.4425000000001</v>
      </c>
      <c r="AD22" s="87">
        <v>3059.4539</v>
      </c>
      <c r="AE22" s="87">
        <v>3337.07</v>
      </c>
      <c r="AF22" s="87">
        <v>4531.7295000000004</v>
      </c>
      <c r="AG22" s="87">
        <v>3239.1223</v>
      </c>
      <c r="AH22" s="87">
        <v>1176.3581999999999</v>
      </c>
      <c r="AI22" s="87">
        <v>2879.8047000000001</v>
      </c>
      <c r="AJ22" s="87">
        <v>2149.2174</v>
      </c>
      <c r="AK22" s="87">
        <v>2597.1513</v>
      </c>
      <c r="AL22" s="87">
        <v>3409.7492999999999</v>
      </c>
      <c r="AM22" s="87">
        <v>2704.0598</v>
      </c>
      <c r="AN22" s="74"/>
      <c r="AO22" s="107">
        <v>41637</v>
      </c>
      <c r="AP22" s="87">
        <v>0.89990899999999996</v>
      </c>
      <c r="AQ22" s="87">
        <v>-2.1519370000000002</v>
      </c>
      <c r="AR22" s="87">
        <v>0.436193</v>
      </c>
      <c r="AS22" s="87">
        <v>0.74864299999999995</v>
      </c>
      <c r="AT22" s="87">
        <v>0.825098</v>
      </c>
      <c r="AU22" s="87">
        <v>1.282945</v>
      </c>
      <c r="AV22" s="87">
        <v>0.25768200000000002</v>
      </c>
      <c r="AW22" s="87">
        <v>0.70025999999999999</v>
      </c>
      <c r="AX22" s="87">
        <v>1.8340240000000001</v>
      </c>
      <c r="AY22" s="87">
        <v>3.2675909999999999</v>
      </c>
      <c r="AZ22" s="87">
        <v>2.9548619999999999</v>
      </c>
      <c r="BA22" s="87">
        <v>5.0763540000000003</v>
      </c>
      <c r="BB22" s="87">
        <v>2.1104370000000001</v>
      </c>
      <c r="BC22" s="87">
        <v>-0.82467100000000004</v>
      </c>
      <c r="BD22" s="87">
        <v>1.168388</v>
      </c>
      <c r="BE22" s="87">
        <v>2.7772100000000002</v>
      </c>
      <c r="BF22" s="87">
        <v>1.5435730000000001</v>
      </c>
      <c r="BG22" s="87">
        <v>2.951441</v>
      </c>
      <c r="BH22" s="87">
        <v>0.496861</v>
      </c>
      <c r="BI22" s="87">
        <v>0.66891299999999998</v>
      </c>
      <c r="BJ22" s="87">
        <v>0.34999400000000003</v>
      </c>
      <c r="BK22" s="87">
        <v>3.1313499999999999</v>
      </c>
      <c r="BL22" s="87">
        <v>0.153335</v>
      </c>
      <c r="BM22" s="87">
        <v>-0.46097199999999999</v>
      </c>
      <c r="BN22" s="87">
        <v>3.7505220000000001</v>
      </c>
      <c r="BO22" s="87">
        <v>0.92716799999999999</v>
      </c>
      <c r="BP22" s="87">
        <v>5.5901459999999998</v>
      </c>
      <c r="BQ22" s="87">
        <v>1.0297529999999999</v>
      </c>
      <c r="BR22" s="229">
        <v>-0.44563599999999998</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41644</v>
      </c>
      <c r="K23" s="87">
        <v>1908.2560000000001</v>
      </c>
      <c r="L23" s="87">
        <v>1335.1654000000001</v>
      </c>
      <c r="M23" s="87">
        <v>3105.5095999999999</v>
      </c>
      <c r="N23" s="87">
        <v>1866.3928000000001</v>
      </c>
      <c r="O23" s="87">
        <v>1070.8864000000001</v>
      </c>
      <c r="P23" s="87">
        <v>2604.0729000000001</v>
      </c>
      <c r="Q23" s="87">
        <v>2012.9766</v>
      </c>
      <c r="R23" s="87">
        <v>3162.6565000000001</v>
      </c>
      <c r="S23" s="87">
        <v>1931.6792</v>
      </c>
      <c r="T23" s="87">
        <v>3362.8656000000001</v>
      </c>
      <c r="U23" s="87">
        <v>3367.8476999999998</v>
      </c>
      <c r="V23" s="87">
        <v>4605.1620000000003</v>
      </c>
      <c r="W23" s="87">
        <v>3621.5511000000001</v>
      </c>
      <c r="X23" s="87">
        <v>3524.4023000000002</v>
      </c>
      <c r="Y23" s="87">
        <v>3065.0659999999998</v>
      </c>
      <c r="Z23" s="87">
        <v>4569.7806</v>
      </c>
      <c r="AA23" s="87">
        <v>2115.3800999999999</v>
      </c>
      <c r="AB23" s="87">
        <v>5884.6707999999999</v>
      </c>
      <c r="AC23" s="87">
        <v>5347.4906000000001</v>
      </c>
      <c r="AD23" s="87">
        <v>3100.5751</v>
      </c>
      <c r="AE23" s="87">
        <v>3314.3022999999998</v>
      </c>
      <c r="AF23" s="87">
        <v>4439.2992000000004</v>
      </c>
      <c r="AG23" s="87">
        <v>3208.6338999999998</v>
      </c>
      <c r="AH23" s="87">
        <v>1171.1452999999999</v>
      </c>
      <c r="AI23" s="87">
        <v>2962.7069999999999</v>
      </c>
      <c r="AJ23" s="87">
        <v>2203.8096</v>
      </c>
      <c r="AK23" s="87">
        <v>2684.8643000000002</v>
      </c>
      <c r="AL23" s="87">
        <v>3567.5282999999999</v>
      </c>
      <c r="AM23" s="87">
        <v>2699.6143999999999</v>
      </c>
      <c r="AN23" s="74"/>
      <c r="AO23" s="107">
        <v>41644</v>
      </c>
      <c r="AP23" s="87">
        <v>-0.52594300000000005</v>
      </c>
      <c r="AQ23" s="87">
        <v>-2.345545</v>
      </c>
      <c r="AR23" s="87">
        <v>0.78910599999999997</v>
      </c>
      <c r="AS23" s="87">
        <v>-0.59355400000000003</v>
      </c>
      <c r="AT23" s="87">
        <v>2.0870289999999998</v>
      </c>
      <c r="AU23" s="87">
        <v>0.60092699999999999</v>
      </c>
      <c r="AV23" s="87">
        <v>-1.3452010000000001</v>
      </c>
      <c r="AW23" s="87">
        <v>-1.983654</v>
      </c>
      <c r="AX23" s="87">
        <v>0.88364100000000001</v>
      </c>
      <c r="AY23" s="87">
        <v>1.181022</v>
      </c>
      <c r="AZ23" s="87">
        <v>2.3131469999999998</v>
      </c>
      <c r="BA23" s="87">
        <v>-0.44526300000000002</v>
      </c>
      <c r="BB23" s="87">
        <v>-1.3532679999999999</v>
      </c>
      <c r="BC23" s="87">
        <v>3.8616999999999999E-2</v>
      </c>
      <c r="BD23" s="87">
        <v>1.4719169999999999</v>
      </c>
      <c r="BE23" s="87">
        <v>-1.585213</v>
      </c>
      <c r="BF23" s="87">
        <v>-0.50993699999999997</v>
      </c>
      <c r="BG23" s="87">
        <v>2.132628</v>
      </c>
      <c r="BH23" s="87">
        <v>-1.2912349999999999</v>
      </c>
      <c r="BI23" s="87">
        <v>1.3440700000000001</v>
      </c>
      <c r="BJ23" s="87">
        <v>-0.68226600000000004</v>
      </c>
      <c r="BK23" s="87">
        <v>-2.039625</v>
      </c>
      <c r="BL23" s="87">
        <v>-0.94125499999999995</v>
      </c>
      <c r="BM23" s="87">
        <v>-0.44313900000000001</v>
      </c>
      <c r="BN23" s="87">
        <v>2.8787470000000002</v>
      </c>
      <c r="BO23" s="87">
        <v>2.5400969999999998</v>
      </c>
      <c r="BP23" s="87">
        <v>3.3772769999999999</v>
      </c>
      <c r="BQ23" s="87">
        <v>4.6272900000000003</v>
      </c>
      <c r="BR23" s="229">
        <v>-0.16439699999999999</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41651</v>
      </c>
      <c r="K24" s="87">
        <v>1880.7247</v>
      </c>
      <c r="L24" s="87">
        <v>1242.876</v>
      </c>
      <c r="M24" s="87">
        <v>2926.2671999999998</v>
      </c>
      <c r="N24" s="87">
        <v>1790.2656999999999</v>
      </c>
      <c r="O24" s="87">
        <v>996.17079999999999</v>
      </c>
      <c r="P24" s="87">
        <v>2431.0201000000002</v>
      </c>
      <c r="Q24" s="87">
        <v>1876.4350999999999</v>
      </c>
      <c r="R24" s="87">
        <v>2955.2458000000001</v>
      </c>
      <c r="S24" s="87">
        <v>1873.6764000000001</v>
      </c>
      <c r="T24" s="87">
        <v>3169.2507999999998</v>
      </c>
      <c r="U24" s="87">
        <v>3282.8388</v>
      </c>
      <c r="V24" s="87">
        <v>4311.1082999999999</v>
      </c>
      <c r="W24" s="87">
        <v>3414.8251</v>
      </c>
      <c r="X24" s="87">
        <v>3338.4866000000002</v>
      </c>
      <c r="Y24" s="87">
        <v>2967.7797</v>
      </c>
      <c r="Z24" s="87">
        <v>4461.5334000000003</v>
      </c>
      <c r="AA24" s="87">
        <v>1967.4419</v>
      </c>
      <c r="AB24" s="87">
        <v>5702.6328999999996</v>
      </c>
      <c r="AC24" s="87">
        <v>5223.4688999999998</v>
      </c>
      <c r="AD24" s="87">
        <v>2875.5337</v>
      </c>
      <c r="AE24" s="87">
        <v>3300.3832000000002</v>
      </c>
      <c r="AF24" s="87">
        <v>4283.3296</v>
      </c>
      <c r="AG24" s="87">
        <v>3006.6558</v>
      </c>
      <c r="AH24" s="87">
        <v>1104.1447000000001</v>
      </c>
      <c r="AI24" s="87">
        <v>2827.4450000000002</v>
      </c>
      <c r="AJ24" s="87">
        <v>2138.1235999999999</v>
      </c>
      <c r="AK24" s="87">
        <v>2608.0938999999998</v>
      </c>
      <c r="AL24" s="87">
        <v>3591.4169999999999</v>
      </c>
      <c r="AM24" s="87">
        <v>2521.9458</v>
      </c>
      <c r="AN24" s="74"/>
      <c r="AO24" s="107">
        <v>41651</v>
      </c>
      <c r="AP24" s="87">
        <v>-1.442747</v>
      </c>
      <c r="AQ24" s="87">
        <v>-6.9122070000000004</v>
      </c>
      <c r="AR24" s="87">
        <v>-5.7717549999999997</v>
      </c>
      <c r="AS24" s="87">
        <v>-4.0788359999999999</v>
      </c>
      <c r="AT24" s="87">
        <v>-6.9769870000000003</v>
      </c>
      <c r="AU24" s="87">
        <v>-6.645467</v>
      </c>
      <c r="AV24" s="87">
        <v>-6.7830640000000004</v>
      </c>
      <c r="AW24" s="87">
        <v>-6.5581170000000002</v>
      </c>
      <c r="AX24" s="87">
        <v>-3.0027140000000001</v>
      </c>
      <c r="AY24" s="87">
        <v>-5.7574350000000001</v>
      </c>
      <c r="AZ24" s="87">
        <v>-2.5241310000000001</v>
      </c>
      <c r="BA24" s="87">
        <v>-6.3853059999999999</v>
      </c>
      <c r="BB24" s="87">
        <v>-5.7082170000000003</v>
      </c>
      <c r="BC24" s="87">
        <v>-5.275099</v>
      </c>
      <c r="BD24" s="87">
        <v>-3.1740360000000001</v>
      </c>
      <c r="BE24" s="87">
        <v>-2.3687610000000001</v>
      </c>
      <c r="BF24" s="87">
        <v>-6.9934570000000003</v>
      </c>
      <c r="BG24" s="87">
        <v>-3.0934249999999999</v>
      </c>
      <c r="BH24" s="87">
        <v>-2.3192499999999998</v>
      </c>
      <c r="BI24" s="87">
        <v>-7.2580539999999996</v>
      </c>
      <c r="BJ24" s="87">
        <v>-0.41997099999999998</v>
      </c>
      <c r="BK24" s="87">
        <v>-3.5133830000000001</v>
      </c>
      <c r="BL24" s="87">
        <v>-6.2948320000000004</v>
      </c>
      <c r="BM24" s="87">
        <v>-5.7209469999999998</v>
      </c>
      <c r="BN24" s="87">
        <v>-4.5654870000000001</v>
      </c>
      <c r="BO24" s="87">
        <v>-2.980566</v>
      </c>
      <c r="BP24" s="87">
        <v>-2.8593769999999998</v>
      </c>
      <c r="BQ24" s="87">
        <v>0.66961499999999996</v>
      </c>
      <c r="BR24" s="229">
        <v>-6.5812580000000001</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41658</v>
      </c>
      <c r="K25" s="87">
        <v>1876.1007</v>
      </c>
      <c r="L25" s="87">
        <v>1213.7475999999999</v>
      </c>
      <c r="M25" s="87">
        <v>2936.0639000000001</v>
      </c>
      <c r="N25" s="87">
        <v>1770.8003000000001</v>
      </c>
      <c r="O25" s="87">
        <v>987.46190000000001</v>
      </c>
      <c r="P25" s="87">
        <v>2435.6623</v>
      </c>
      <c r="Q25" s="87">
        <v>1870.9123</v>
      </c>
      <c r="R25" s="87">
        <v>2901.9940999999999</v>
      </c>
      <c r="S25" s="87">
        <v>1915.5506</v>
      </c>
      <c r="T25" s="87">
        <v>3221.2366999999999</v>
      </c>
      <c r="U25" s="87">
        <v>3322.6478999999999</v>
      </c>
      <c r="V25" s="87">
        <v>4356.1451999999999</v>
      </c>
      <c r="W25" s="87">
        <v>3415.4128000000001</v>
      </c>
      <c r="X25" s="87">
        <v>3363.0763999999999</v>
      </c>
      <c r="Y25" s="87">
        <v>2970.4933000000001</v>
      </c>
      <c r="Z25" s="87">
        <v>4504.2457999999997</v>
      </c>
      <c r="AA25" s="87">
        <v>1987.5788</v>
      </c>
      <c r="AB25" s="87">
        <v>5746.7633999999998</v>
      </c>
      <c r="AC25" s="87">
        <v>5203.1170000000002</v>
      </c>
      <c r="AD25" s="87">
        <v>2877.5524</v>
      </c>
      <c r="AE25" s="87">
        <v>3207.2964999999999</v>
      </c>
      <c r="AF25" s="87">
        <v>4329.4629999999997</v>
      </c>
      <c r="AG25" s="87">
        <v>2962.6869000000002</v>
      </c>
      <c r="AH25" s="87">
        <v>1092.2618</v>
      </c>
      <c r="AI25" s="87">
        <v>2883.5012999999999</v>
      </c>
      <c r="AJ25" s="87">
        <v>2157.4580000000001</v>
      </c>
      <c r="AK25" s="87">
        <v>2694.3395999999998</v>
      </c>
      <c r="AL25" s="87">
        <v>3715.3400999999999</v>
      </c>
      <c r="AM25" s="87">
        <v>2584.0659999999998</v>
      </c>
      <c r="AN25" s="74"/>
      <c r="AO25" s="107">
        <v>41658</v>
      </c>
      <c r="AP25" s="87">
        <v>-0.245863</v>
      </c>
      <c r="AQ25" s="87">
        <v>-2.343629</v>
      </c>
      <c r="AR25" s="87">
        <v>0.334785</v>
      </c>
      <c r="AS25" s="87">
        <v>-1.087291</v>
      </c>
      <c r="AT25" s="87">
        <v>-0.87423799999999996</v>
      </c>
      <c r="AU25" s="87">
        <v>0.19095699999999999</v>
      </c>
      <c r="AV25" s="87">
        <v>-0.29432399999999997</v>
      </c>
      <c r="AW25" s="87">
        <v>-1.801938</v>
      </c>
      <c r="AX25" s="87">
        <v>2.2348680000000001</v>
      </c>
      <c r="AY25" s="87">
        <v>1.6403209999999999</v>
      </c>
      <c r="AZ25" s="87">
        <v>1.2126429999999999</v>
      </c>
      <c r="BA25" s="87">
        <v>1.0446709999999999</v>
      </c>
      <c r="BB25" s="87">
        <v>1.721E-2</v>
      </c>
      <c r="BC25" s="87">
        <v>0.73655499999999996</v>
      </c>
      <c r="BD25" s="87">
        <v>9.1435000000000002E-2</v>
      </c>
      <c r="BE25" s="87">
        <v>0.95734799999999998</v>
      </c>
      <c r="BF25" s="87">
        <v>1.0235069999999999</v>
      </c>
      <c r="BG25" s="87">
        <v>0.77386200000000005</v>
      </c>
      <c r="BH25" s="87">
        <v>-0.38962400000000003</v>
      </c>
      <c r="BI25" s="87">
        <v>7.0203000000000002E-2</v>
      </c>
      <c r="BJ25" s="87">
        <v>-2.8204820000000002</v>
      </c>
      <c r="BK25" s="87">
        <v>1.077045</v>
      </c>
      <c r="BL25" s="87">
        <v>-1.462386</v>
      </c>
      <c r="BM25" s="87">
        <v>-1.076209</v>
      </c>
      <c r="BN25" s="87">
        <v>1.982578</v>
      </c>
      <c r="BO25" s="87">
        <v>0.90427000000000002</v>
      </c>
      <c r="BP25" s="87">
        <v>3.306848</v>
      </c>
      <c r="BQ25" s="87">
        <v>3.4505349999999999</v>
      </c>
      <c r="BR25" s="229">
        <v>2.4631850000000002</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41665</v>
      </c>
      <c r="K26" s="87">
        <v>1913.6143999999999</v>
      </c>
      <c r="L26" s="87">
        <v>1243.4436000000001</v>
      </c>
      <c r="M26" s="87">
        <v>3035.9112</v>
      </c>
      <c r="N26" s="87">
        <v>1838.1674</v>
      </c>
      <c r="O26" s="87">
        <v>1012.9367999999999</v>
      </c>
      <c r="P26" s="87">
        <v>2539.0209</v>
      </c>
      <c r="Q26" s="87">
        <v>1947.9892</v>
      </c>
      <c r="R26" s="87">
        <v>3028.06</v>
      </c>
      <c r="S26" s="87">
        <v>2058.0641000000001</v>
      </c>
      <c r="T26" s="87">
        <v>3383.3930999999998</v>
      </c>
      <c r="U26" s="87">
        <v>3506.5709000000002</v>
      </c>
      <c r="V26" s="87">
        <v>4600.6974</v>
      </c>
      <c r="W26" s="87">
        <v>3579.7532000000001</v>
      </c>
      <c r="X26" s="87">
        <v>3573.8571000000002</v>
      </c>
      <c r="Y26" s="87">
        <v>3188.8049999999998</v>
      </c>
      <c r="Z26" s="87">
        <v>4756.9494000000004</v>
      </c>
      <c r="AA26" s="87">
        <v>2069.0682000000002</v>
      </c>
      <c r="AB26" s="87">
        <v>5937.4629000000004</v>
      </c>
      <c r="AC26" s="87">
        <v>5360.4309000000003</v>
      </c>
      <c r="AD26" s="87">
        <v>2976.3910999999998</v>
      </c>
      <c r="AE26" s="87">
        <v>3218.5304999999998</v>
      </c>
      <c r="AF26" s="87">
        <v>4436.2345999999998</v>
      </c>
      <c r="AG26" s="87">
        <v>3210.3910000000001</v>
      </c>
      <c r="AH26" s="87">
        <v>1135.9734000000001</v>
      </c>
      <c r="AI26" s="87">
        <v>3019.1705999999999</v>
      </c>
      <c r="AJ26" s="87">
        <v>2316.8321000000001</v>
      </c>
      <c r="AK26" s="87">
        <v>2963.9162999999999</v>
      </c>
      <c r="AL26" s="87">
        <v>4086.8625000000002</v>
      </c>
      <c r="AM26" s="87">
        <v>2731.4621000000002</v>
      </c>
      <c r="AN26" s="74"/>
      <c r="AO26" s="107">
        <v>41665</v>
      </c>
      <c r="AP26" s="87">
        <v>1.999557</v>
      </c>
      <c r="AQ26" s="87">
        <v>2.446637</v>
      </c>
      <c r="AR26" s="87">
        <v>3.4007200000000002</v>
      </c>
      <c r="AS26" s="87">
        <v>3.8043309999999999</v>
      </c>
      <c r="AT26" s="87">
        <v>2.5798359999999998</v>
      </c>
      <c r="AU26" s="87">
        <v>4.2435520000000002</v>
      </c>
      <c r="AV26" s="87">
        <v>4.1197489999999997</v>
      </c>
      <c r="AW26" s="87">
        <v>4.3441130000000001</v>
      </c>
      <c r="AX26" s="87">
        <v>7.439819</v>
      </c>
      <c r="AY26" s="87">
        <v>5.0339799999999997</v>
      </c>
      <c r="AZ26" s="87">
        <v>5.5354349999999997</v>
      </c>
      <c r="BA26" s="87">
        <v>5.6139590000000004</v>
      </c>
      <c r="BB26" s="87">
        <v>4.8117289999999997</v>
      </c>
      <c r="BC26" s="87">
        <v>6.2674969999999997</v>
      </c>
      <c r="BD26" s="87">
        <v>7.349342</v>
      </c>
      <c r="BE26" s="87">
        <v>5.6103420000000002</v>
      </c>
      <c r="BF26" s="87">
        <v>4.099933</v>
      </c>
      <c r="BG26" s="87">
        <v>3.318381</v>
      </c>
      <c r="BH26" s="87">
        <v>3.0234549999999998</v>
      </c>
      <c r="BI26" s="87">
        <v>3.4348179999999999</v>
      </c>
      <c r="BJ26" s="87">
        <v>0.35026400000000002</v>
      </c>
      <c r="BK26" s="87">
        <v>2.4661629999999999</v>
      </c>
      <c r="BL26" s="87">
        <v>8.360792</v>
      </c>
      <c r="BM26" s="87">
        <v>4.0019340000000003</v>
      </c>
      <c r="BN26" s="87">
        <v>4.7050200000000002</v>
      </c>
      <c r="BO26" s="87">
        <v>7.387124</v>
      </c>
      <c r="BP26" s="87">
        <v>10.005298</v>
      </c>
      <c r="BQ26" s="87">
        <v>9.9996880000000008</v>
      </c>
      <c r="BR26" s="229">
        <v>5.7040379999999997</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41672</v>
      </c>
      <c r="K27" s="87">
        <v>1868.8630000000001</v>
      </c>
      <c r="L27" s="87">
        <v>1199.4109000000001</v>
      </c>
      <c r="M27" s="87">
        <v>2990.0542</v>
      </c>
      <c r="N27" s="87">
        <v>1812.5723</v>
      </c>
      <c r="O27" s="87">
        <v>998.601</v>
      </c>
      <c r="P27" s="87">
        <v>2502.3011000000001</v>
      </c>
      <c r="Q27" s="87">
        <v>1898.1152</v>
      </c>
      <c r="R27" s="87">
        <v>2961.6140999999998</v>
      </c>
      <c r="S27" s="87">
        <v>2061.0814</v>
      </c>
      <c r="T27" s="87">
        <v>3345.8753000000002</v>
      </c>
      <c r="U27" s="87">
        <v>3482.7545</v>
      </c>
      <c r="V27" s="87">
        <v>4743.6378999999997</v>
      </c>
      <c r="W27" s="87">
        <v>3550.768</v>
      </c>
      <c r="X27" s="87">
        <v>3583.7339999999999</v>
      </c>
      <c r="Y27" s="87">
        <v>3191.3445999999999</v>
      </c>
      <c r="Z27" s="87">
        <v>4642.0801000000001</v>
      </c>
      <c r="AA27" s="87">
        <v>2088.9783000000002</v>
      </c>
      <c r="AB27" s="87">
        <v>5943.9405999999999</v>
      </c>
      <c r="AC27" s="87">
        <v>5093.8991999999998</v>
      </c>
      <c r="AD27" s="87">
        <v>2886.1646000000001</v>
      </c>
      <c r="AE27" s="87">
        <v>3234.2955000000002</v>
      </c>
      <c r="AF27" s="87">
        <v>4306.3392000000003</v>
      </c>
      <c r="AG27" s="87">
        <v>3126.1293000000001</v>
      </c>
      <c r="AH27" s="87">
        <v>1132.6198999999999</v>
      </c>
      <c r="AI27" s="87">
        <v>2973.66</v>
      </c>
      <c r="AJ27" s="87">
        <v>2348.4225999999999</v>
      </c>
      <c r="AK27" s="87">
        <v>3073.2883999999999</v>
      </c>
      <c r="AL27" s="87">
        <v>4166.8410000000003</v>
      </c>
      <c r="AM27" s="87">
        <v>2760.1578</v>
      </c>
      <c r="AN27" s="74"/>
      <c r="AO27" s="107">
        <v>41672</v>
      </c>
      <c r="AP27" s="87">
        <v>-2.3385799999999999</v>
      </c>
      <c r="AQ27" s="87">
        <v>-3.5411899999999998</v>
      </c>
      <c r="AR27" s="87">
        <v>-1.510486</v>
      </c>
      <c r="AS27" s="87">
        <v>-1.392425</v>
      </c>
      <c r="AT27" s="87">
        <v>-1.4152709999999999</v>
      </c>
      <c r="AU27" s="87">
        <v>-1.4462189999999999</v>
      </c>
      <c r="AV27" s="87">
        <v>-2.5602809999999998</v>
      </c>
      <c r="AW27" s="87">
        <v>-2.1943389999999998</v>
      </c>
      <c r="AX27" s="87">
        <v>0.14660899999999999</v>
      </c>
      <c r="AY27" s="87">
        <v>-1.108881</v>
      </c>
      <c r="AZ27" s="87">
        <v>-0.67919300000000005</v>
      </c>
      <c r="BA27" s="87">
        <v>3.1069309999999999</v>
      </c>
      <c r="BB27" s="87">
        <v>-0.80969800000000003</v>
      </c>
      <c r="BC27" s="87">
        <v>0.27636500000000003</v>
      </c>
      <c r="BD27" s="87">
        <v>7.9641000000000003E-2</v>
      </c>
      <c r="BE27" s="87">
        <v>-2.414768</v>
      </c>
      <c r="BF27" s="87">
        <v>0.96227399999999996</v>
      </c>
      <c r="BG27" s="87">
        <v>0.109099</v>
      </c>
      <c r="BH27" s="87">
        <v>-4.972207</v>
      </c>
      <c r="BI27" s="87">
        <v>-3.031406</v>
      </c>
      <c r="BJ27" s="87">
        <v>0.48981999999999998</v>
      </c>
      <c r="BK27" s="87">
        <v>-2.9280550000000001</v>
      </c>
      <c r="BL27" s="87">
        <v>-2.6246550000000002</v>
      </c>
      <c r="BM27" s="87">
        <v>-0.295209</v>
      </c>
      <c r="BN27" s="87">
        <v>-1.507387</v>
      </c>
      <c r="BO27" s="87">
        <v>1.363521</v>
      </c>
      <c r="BP27" s="87">
        <v>3.690121</v>
      </c>
      <c r="BQ27" s="87">
        <v>1.956966</v>
      </c>
      <c r="BR27" s="229">
        <v>1.050562</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41679</v>
      </c>
      <c r="K28" s="87">
        <v>1892.2844</v>
      </c>
      <c r="L28" s="87">
        <v>1209.7085999999999</v>
      </c>
      <c r="M28" s="87">
        <v>3013.7656999999999</v>
      </c>
      <c r="N28" s="87">
        <v>1830.5026</v>
      </c>
      <c r="O28" s="87">
        <v>1005.3548</v>
      </c>
      <c r="P28" s="87">
        <v>2546.6808000000001</v>
      </c>
      <c r="Q28" s="87">
        <v>1908.6729</v>
      </c>
      <c r="R28" s="87">
        <v>3036.8218000000002</v>
      </c>
      <c r="S28" s="87">
        <v>2096.2267999999999</v>
      </c>
      <c r="T28" s="87">
        <v>3422.8444</v>
      </c>
      <c r="U28" s="87">
        <v>3537.9866000000002</v>
      </c>
      <c r="V28" s="87">
        <v>4920.4727999999996</v>
      </c>
      <c r="W28" s="87">
        <v>3576.5248000000001</v>
      </c>
      <c r="X28" s="87">
        <v>3601.0421999999999</v>
      </c>
      <c r="Y28" s="87">
        <v>3256.8535000000002</v>
      </c>
      <c r="Z28" s="87">
        <v>4742.0761000000002</v>
      </c>
      <c r="AA28" s="87">
        <v>2126.3044</v>
      </c>
      <c r="AB28" s="87">
        <v>5982.5324000000001</v>
      </c>
      <c r="AC28" s="87">
        <v>5154.51</v>
      </c>
      <c r="AD28" s="87">
        <v>2944.0924</v>
      </c>
      <c r="AE28" s="87">
        <v>3222.1496999999999</v>
      </c>
      <c r="AF28" s="87">
        <v>4288.8509000000004</v>
      </c>
      <c r="AG28" s="87">
        <v>3147.0493000000001</v>
      </c>
      <c r="AH28" s="87">
        <v>1139.3409999999999</v>
      </c>
      <c r="AI28" s="87">
        <v>3069.6219999999998</v>
      </c>
      <c r="AJ28" s="87">
        <v>2418.1556</v>
      </c>
      <c r="AK28" s="87">
        <v>3153.1163999999999</v>
      </c>
      <c r="AL28" s="87">
        <v>4291.3302000000003</v>
      </c>
      <c r="AM28" s="87">
        <v>2811.4591999999998</v>
      </c>
      <c r="AN28" s="74"/>
      <c r="AO28" s="107">
        <v>41679</v>
      </c>
      <c r="AP28" s="87">
        <v>1.2532430000000001</v>
      </c>
      <c r="AQ28" s="87">
        <v>0.85856299999999997</v>
      </c>
      <c r="AR28" s="87">
        <v>0.79301200000000005</v>
      </c>
      <c r="AS28" s="87">
        <v>0.98921800000000004</v>
      </c>
      <c r="AT28" s="87">
        <v>0.67632599999999998</v>
      </c>
      <c r="AU28" s="87">
        <v>1.7735559999999999</v>
      </c>
      <c r="AV28" s="87">
        <v>0.55622000000000005</v>
      </c>
      <c r="AW28" s="87">
        <v>2.5394160000000001</v>
      </c>
      <c r="AX28" s="87">
        <v>1.705192</v>
      </c>
      <c r="AY28" s="87">
        <v>2.3004169999999999</v>
      </c>
      <c r="AZ28" s="87">
        <v>1.585874</v>
      </c>
      <c r="BA28" s="87">
        <v>3.727833</v>
      </c>
      <c r="BB28" s="87">
        <v>0.725387</v>
      </c>
      <c r="BC28" s="87">
        <v>0.48296600000000001</v>
      </c>
      <c r="BD28" s="87">
        <v>2.052705</v>
      </c>
      <c r="BE28" s="87">
        <v>2.154121</v>
      </c>
      <c r="BF28" s="87">
        <v>1.7868109999999999</v>
      </c>
      <c r="BG28" s="87">
        <v>0.64926300000000003</v>
      </c>
      <c r="BH28" s="87">
        <v>1.18987</v>
      </c>
      <c r="BI28" s="87">
        <v>2.0070860000000001</v>
      </c>
      <c r="BJ28" s="87">
        <v>-0.37553199999999998</v>
      </c>
      <c r="BK28" s="87">
        <v>-0.40610600000000002</v>
      </c>
      <c r="BL28" s="87">
        <v>0.66919799999999996</v>
      </c>
      <c r="BM28" s="87">
        <v>0.59341200000000005</v>
      </c>
      <c r="BN28" s="87">
        <v>3.2270669999999999</v>
      </c>
      <c r="BO28" s="87">
        <v>2.9693550000000002</v>
      </c>
      <c r="BP28" s="87">
        <v>2.5974780000000002</v>
      </c>
      <c r="BQ28" s="87">
        <v>2.987616</v>
      </c>
      <c r="BR28" s="229">
        <v>1.8586400000000001</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41686</v>
      </c>
      <c r="K29" s="87">
        <v>1963.8964000000001</v>
      </c>
      <c r="L29" s="87">
        <v>1255.5886</v>
      </c>
      <c r="M29" s="87">
        <v>3216.1226000000001</v>
      </c>
      <c r="N29" s="87">
        <v>1902.4503</v>
      </c>
      <c r="O29" s="87">
        <v>1046.5907999999999</v>
      </c>
      <c r="P29" s="87">
        <v>2692.2026000000001</v>
      </c>
      <c r="Q29" s="87">
        <v>1995.1139000000001</v>
      </c>
      <c r="R29" s="87">
        <v>3137.1206000000002</v>
      </c>
      <c r="S29" s="87">
        <v>2172.4313000000002</v>
      </c>
      <c r="T29" s="87">
        <v>3571.8643000000002</v>
      </c>
      <c r="U29" s="87">
        <v>3780.3054000000002</v>
      </c>
      <c r="V29" s="87">
        <v>4847.8343999999997</v>
      </c>
      <c r="W29" s="87">
        <v>3837.6574999999998</v>
      </c>
      <c r="X29" s="87">
        <v>3757.2329</v>
      </c>
      <c r="Y29" s="87">
        <v>3482.3910999999998</v>
      </c>
      <c r="Z29" s="87">
        <v>4860.4456</v>
      </c>
      <c r="AA29" s="87">
        <v>2248.6129999999998</v>
      </c>
      <c r="AB29" s="87">
        <v>6263.1210000000001</v>
      </c>
      <c r="AC29" s="87">
        <v>5394.4294</v>
      </c>
      <c r="AD29" s="87">
        <v>3105.5065</v>
      </c>
      <c r="AE29" s="87">
        <v>3377.3935999999999</v>
      </c>
      <c r="AF29" s="87">
        <v>4391.8935000000001</v>
      </c>
      <c r="AG29" s="87">
        <v>3254.0675000000001</v>
      </c>
      <c r="AH29" s="87">
        <v>1210.4051999999999</v>
      </c>
      <c r="AI29" s="87">
        <v>3223.2944000000002</v>
      </c>
      <c r="AJ29" s="87">
        <v>2454.0450999999998</v>
      </c>
      <c r="AK29" s="87">
        <v>3164.1574999999998</v>
      </c>
      <c r="AL29" s="87">
        <v>4125.0940000000001</v>
      </c>
      <c r="AM29" s="87">
        <v>2954.0401999999999</v>
      </c>
      <c r="AN29" s="74"/>
      <c r="AO29" s="107">
        <v>41686</v>
      </c>
      <c r="AP29" s="87">
        <v>3.784421</v>
      </c>
      <c r="AQ29" s="87">
        <v>3.7926489999999999</v>
      </c>
      <c r="AR29" s="87">
        <v>6.7144199999999996</v>
      </c>
      <c r="AS29" s="87">
        <v>3.9304890000000001</v>
      </c>
      <c r="AT29" s="87">
        <v>4.1016370000000002</v>
      </c>
      <c r="AU29" s="87">
        <v>5.714175</v>
      </c>
      <c r="AV29" s="87">
        <v>4.5288539999999999</v>
      </c>
      <c r="AW29" s="87">
        <v>3.302756</v>
      </c>
      <c r="AX29" s="87">
        <v>3.6353179999999998</v>
      </c>
      <c r="AY29" s="87">
        <v>4.3536859999999997</v>
      </c>
      <c r="AZ29" s="87">
        <v>6.8490589999999996</v>
      </c>
      <c r="BA29" s="87">
        <v>-1.476248</v>
      </c>
      <c r="BB29" s="87">
        <v>7.3012969999999999</v>
      </c>
      <c r="BC29" s="87">
        <v>4.3373749999999998</v>
      </c>
      <c r="BD29" s="87">
        <v>6.9250150000000001</v>
      </c>
      <c r="BE29" s="87">
        <v>2.4961540000000002</v>
      </c>
      <c r="BF29" s="87">
        <v>5.7521680000000002</v>
      </c>
      <c r="BG29" s="87">
        <v>4.690131</v>
      </c>
      <c r="BH29" s="87">
        <v>4.6545529999999999</v>
      </c>
      <c r="BI29" s="87">
        <v>5.4826439999999996</v>
      </c>
      <c r="BJ29" s="87">
        <v>4.8180230000000002</v>
      </c>
      <c r="BK29" s="87">
        <v>2.4025690000000002</v>
      </c>
      <c r="BL29" s="87">
        <v>3.4005890000000001</v>
      </c>
      <c r="BM29" s="87">
        <v>6.2373070000000004</v>
      </c>
      <c r="BN29" s="87">
        <v>5.0062319999999998</v>
      </c>
      <c r="BO29" s="87">
        <v>1.4841679999999999</v>
      </c>
      <c r="BP29" s="87">
        <v>0.350165</v>
      </c>
      <c r="BQ29" s="87">
        <v>-3.8737689999999998</v>
      </c>
      <c r="BR29" s="229">
        <v>5.0714230000000002</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41693</v>
      </c>
      <c r="K30" s="87">
        <v>2004.8123000000001</v>
      </c>
      <c r="L30" s="87">
        <v>1248.0365999999999</v>
      </c>
      <c r="M30" s="87">
        <v>3183.2386999999999</v>
      </c>
      <c r="N30" s="87">
        <v>1879.1832999999999</v>
      </c>
      <c r="O30" s="87">
        <v>1042.807</v>
      </c>
      <c r="P30" s="87">
        <v>2682.0228999999999</v>
      </c>
      <c r="Q30" s="87">
        <v>1991.7710999999999</v>
      </c>
      <c r="R30" s="87">
        <v>3062.6367</v>
      </c>
      <c r="S30" s="87">
        <v>2155.0322000000001</v>
      </c>
      <c r="T30" s="87">
        <v>3556.0324999999998</v>
      </c>
      <c r="U30" s="87">
        <v>3821.1354999999999</v>
      </c>
      <c r="V30" s="87">
        <v>4847.8225000000002</v>
      </c>
      <c r="W30" s="87">
        <v>3848.5268999999998</v>
      </c>
      <c r="X30" s="87">
        <v>3746.7901999999999</v>
      </c>
      <c r="Y30" s="87">
        <v>3451.5248000000001</v>
      </c>
      <c r="Z30" s="87">
        <v>4812.8046999999997</v>
      </c>
      <c r="AA30" s="87">
        <v>2264.6228999999998</v>
      </c>
      <c r="AB30" s="87">
        <v>6329.1578</v>
      </c>
      <c r="AC30" s="87">
        <v>5391.9841999999999</v>
      </c>
      <c r="AD30" s="87">
        <v>3094.7334000000001</v>
      </c>
      <c r="AE30" s="87">
        <v>3309.0304999999998</v>
      </c>
      <c r="AF30" s="87">
        <v>4213.7974000000004</v>
      </c>
      <c r="AG30" s="87">
        <v>3208.4097999999999</v>
      </c>
      <c r="AH30" s="87">
        <v>1193.3072999999999</v>
      </c>
      <c r="AI30" s="87">
        <v>3245.0205999999998</v>
      </c>
      <c r="AJ30" s="87">
        <v>2484.6660999999999</v>
      </c>
      <c r="AK30" s="87">
        <v>3232.9632999999999</v>
      </c>
      <c r="AL30" s="87">
        <v>4043.4872999999998</v>
      </c>
      <c r="AM30" s="87">
        <v>2949.0146</v>
      </c>
      <c r="AN30" s="74"/>
      <c r="AO30" s="107">
        <v>41693</v>
      </c>
      <c r="AP30" s="87">
        <v>2.0834039999999998</v>
      </c>
      <c r="AQ30" s="87">
        <v>-0.60147099999999998</v>
      </c>
      <c r="AR30" s="87">
        <v>-1.02247</v>
      </c>
      <c r="AS30" s="87">
        <v>-1.2230019999999999</v>
      </c>
      <c r="AT30" s="87">
        <v>-0.36153600000000002</v>
      </c>
      <c r="AU30" s="87">
        <v>-0.37811800000000001</v>
      </c>
      <c r="AV30" s="87">
        <v>-0.167549</v>
      </c>
      <c r="AW30" s="87">
        <v>-2.3742760000000001</v>
      </c>
      <c r="AX30" s="87">
        <v>-0.80090399999999995</v>
      </c>
      <c r="AY30" s="87">
        <v>-0.44323600000000002</v>
      </c>
      <c r="AZ30" s="87">
        <v>1.080074</v>
      </c>
      <c r="BA30" s="87">
        <v>-2.4499999999999999E-4</v>
      </c>
      <c r="BB30" s="87">
        <v>0.28322999999999998</v>
      </c>
      <c r="BC30" s="87">
        <v>-0.27793600000000002</v>
      </c>
      <c r="BD30" s="87">
        <v>-0.88635399999999998</v>
      </c>
      <c r="BE30" s="87">
        <v>-0.98017600000000005</v>
      </c>
      <c r="BF30" s="87">
        <v>0.71199000000000001</v>
      </c>
      <c r="BG30" s="87">
        <v>1.0543750000000001</v>
      </c>
      <c r="BH30" s="87">
        <v>-4.5328E-2</v>
      </c>
      <c r="BI30" s="87">
        <v>-0.34690300000000002</v>
      </c>
      <c r="BJ30" s="87">
        <v>-2.0241380000000002</v>
      </c>
      <c r="BK30" s="87">
        <v>-4.05511</v>
      </c>
      <c r="BL30" s="87">
        <v>-1.4030959999999999</v>
      </c>
      <c r="BM30" s="87">
        <v>-1.412577</v>
      </c>
      <c r="BN30" s="87">
        <v>0.674037</v>
      </c>
      <c r="BO30" s="87">
        <v>1.2477769999999999</v>
      </c>
      <c r="BP30" s="87">
        <v>2.1745380000000001</v>
      </c>
      <c r="BQ30" s="87">
        <v>-1.978299</v>
      </c>
      <c r="BR30" s="229">
        <v>-0.170126</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41700</v>
      </c>
      <c r="K31" s="87">
        <v>1992.6307999999999</v>
      </c>
      <c r="L31" s="87">
        <v>1161.8286000000001</v>
      </c>
      <c r="M31" s="87">
        <v>3130.5056</v>
      </c>
      <c r="N31" s="87">
        <v>1835.9931999999999</v>
      </c>
      <c r="O31" s="87">
        <v>1018.5235</v>
      </c>
      <c r="P31" s="87">
        <v>2568.1979999999999</v>
      </c>
      <c r="Q31" s="87">
        <v>1890.8341</v>
      </c>
      <c r="R31" s="87">
        <v>2944.3172</v>
      </c>
      <c r="S31" s="87">
        <v>2078.5933</v>
      </c>
      <c r="T31" s="87">
        <v>3398.674</v>
      </c>
      <c r="U31" s="87">
        <v>3788.3348000000001</v>
      </c>
      <c r="V31" s="87">
        <v>4587.5998</v>
      </c>
      <c r="W31" s="87">
        <v>3757.3436000000002</v>
      </c>
      <c r="X31" s="87">
        <v>3562.9432999999999</v>
      </c>
      <c r="Y31" s="87">
        <v>3439.6862999999998</v>
      </c>
      <c r="Z31" s="87">
        <v>4467.4708000000001</v>
      </c>
      <c r="AA31" s="87">
        <v>2198.8676999999998</v>
      </c>
      <c r="AB31" s="87">
        <v>6076.2493000000004</v>
      </c>
      <c r="AC31" s="87">
        <v>5229.8851000000004</v>
      </c>
      <c r="AD31" s="87">
        <v>2926.9771000000001</v>
      </c>
      <c r="AE31" s="87">
        <v>3219.3881999999999</v>
      </c>
      <c r="AF31" s="87">
        <v>4142.2807000000003</v>
      </c>
      <c r="AG31" s="87">
        <v>3024.7109</v>
      </c>
      <c r="AH31" s="87">
        <v>1142.2111</v>
      </c>
      <c r="AI31" s="87">
        <v>3072.0147999999999</v>
      </c>
      <c r="AJ31" s="87">
        <v>2369.819</v>
      </c>
      <c r="AK31" s="87">
        <v>3176.3836000000001</v>
      </c>
      <c r="AL31" s="87">
        <v>3722.6316999999999</v>
      </c>
      <c r="AM31" s="87">
        <v>2819.9558000000002</v>
      </c>
      <c r="AN31" s="74"/>
      <c r="AO31" s="107">
        <v>41700</v>
      </c>
      <c r="AP31" s="87">
        <v>-0.60761299999999996</v>
      </c>
      <c r="AQ31" s="87">
        <v>-6.9074900000000001</v>
      </c>
      <c r="AR31" s="87">
        <v>-1.6565859999999999</v>
      </c>
      <c r="AS31" s="87">
        <v>-2.2983440000000002</v>
      </c>
      <c r="AT31" s="87">
        <v>-2.3286669999999998</v>
      </c>
      <c r="AU31" s="87">
        <v>-4.2439939999999998</v>
      </c>
      <c r="AV31" s="87">
        <v>-5.0677009999999996</v>
      </c>
      <c r="AW31" s="87">
        <v>-3.863321</v>
      </c>
      <c r="AX31" s="87">
        <v>-3.546996</v>
      </c>
      <c r="AY31" s="87">
        <v>-4.4251139999999998</v>
      </c>
      <c r="AZ31" s="87">
        <v>-0.858402</v>
      </c>
      <c r="BA31" s="87">
        <v>-5.367826</v>
      </c>
      <c r="BB31" s="87">
        <v>-2.3693040000000001</v>
      </c>
      <c r="BC31" s="87">
        <v>-4.906784</v>
      </c>
      <c r="BD31" s="87">
        <v>-0.34299299999999999</v>
      </c>
      <c r="BE31" s="87">
        <v>-7.1753150000000003</v>
      </c>
      <c r="BF31" s="87">
        <v>-2.9035829999999998</v>
      </c>
      <c r="BG31" s="87">
        <v>-3.995927</v>
      </c>
      <c r="BH31" s="87">
        <v>-3.0062980000000001</v>
      </c>
      <c r="BI31" s="87">
        <v>-5.4207029999999996</v>
      </c>
      <c r="BJ31" s="87">
        <v>-2.7090200000000002</v>
      </c>
      <c r="BK31" s="87">
        <v>-1.697203</v>
      </c>
      <c r="BL31" s="87">
        <v>-5.7255440000000002</v>
      </c>
      <c r="BM31" s="87">
        <v>-4.281898</v>
      </c>
      <c r="BN31" s="87">
        <v>-5.3314240000000002</v>
      </c>
      <c r="BO31" s="87">
        <v>-4.6222349999999999</v>
      </c>
      <c r="BP31" s="87">
        <v>-1.7500880000000001</v>
      </c>
      <c r="BQ31" s="87">
        <v>-7.9351209999999996</v>
      </c>
      <c r="BR31" s="229">
        <v>-4.3763360000000002</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41707</v>
      </c>
      <c r="K32" s="87">
        <v>2006.5017</v>
      </c>
      <c r="L32" s="87">
        <v>1144.8125</v>
      </c>
      <c r="M32" s="87">
        <v>3154.761</v>
      </c>
      <c r="N32" s="87">
        <v>1828.8132000000001</v>
      </c>
      <c r="O32" s="87">
        <v>1025.0265999999999</v>
      </c>
      <c r="P32" s="87">
        <v>2620.8452000000002</v>
      </c>
      <c r="Q32" s="87">
        <v>1919.0232000000001</v>
      </c>
      <c r="R32" s="87">
        <v>2959.6628000000001</v>
      </c>
      <c r="S32" s="87">
        <v>2116.6151</v>
      </c>
      <c r="T32" s="87">
        <v>3435.0913999999998</v>
      </c>
      <c r="U32" s="87">
        <v>3828.2757999999999</v>
      </c>
      <c r="V32" s="87">
        <v>4647.2417999999998</v>
      </c>
      <c r="W32" s="87">
        <v>3785.8823000000002</v>
      </c>
      <c r="X32" s="87">
        <v>3585.2379000000001</v>
      </c>
      <c r="Y32" s="87">
        <v>3433.0837000000001</v>
      </c>
      <c r="Z32" s="87">
        <v>4466.1554999999998</v>
      </c>
      <c r="AA32" s="87">
        <v>2251.9492</v>
      </c>
      <c r="AB32" s="87">
        <v>6112.6400999999996</v>
      </c>
      <c r="AC32" s="87">
        <v>5361.4515000000001</v>
      </c>
      <c r="AD32" s="87">
        <v>2936.1977999999999</v>
      </c>
      <c r="AE32" s="87">
        <v>3187.9578999999999</v>
      </c>
      <c r="AF32" s="87">
        <v>4046.0372000000002</v>
      </c>
      <c r="AG32" s="87">
        <v>3123.9232000000002</v>
      </c>
      <c r="AH32" s="87">
        <v>1155.2548999999999</v>
      </c>
      <c r="AI32" s="87">
        <v>3063.3642</v>
      </c>
      <c r="AJ32" s="87">
        <v>2437.7447000000002</v>
      </c>
      <c r="AK32" s="87">
        <v>3182.7323000000001</v>
      </c>
      <c r="AL32" s="87">
        <v>3793.2574</v>
      </c>
      <c r="AM32" s="87">
        <v>2828.3172</v>
      </c>
      <c r="AN32" s="74"/>
      <c r="AO32" s="107">
        <v>41707</v>
      </c>
      <c r="AP32" s="87">
        <v>0.69611000000000001</v>
      </c>
      <c r="AQ32" s="87">
        <v>-1.464596</v>
      </c>
      <c r="AR32" s="87">
        <v>0.77480800000000005</v>
      </c>
      <c r="AS32" s="87">
        <v>-0.391069</v>
      </c>
      <c r="AT32" s="87">
        <v>0.63848300000000002</v>
      </c>
      <c r="AU32" s="87">
        <v>2.0499670000000001</v>
      </c>
      <c r="AV32" s="87">
        <v>1.490829</v>
      </c>
      <c r="AW32" s="87">
        <v>0.52119400000000005</v>
      </c>
      <c r="AX32" s="87">
        <v>1.8292079999999999</v>
      </c>
      <c r="AY32" s="87">
        <v>1.071518</v>
      </c>
      <c r="AZ32" s="87">
        <v>1.0543149999999999</v>
      </c>
      <c r="BA32" s="87">
        <v>1.3000700000000001</v>
      </c>
      <c r="BB32" s="87">
        <v>0.75954500000000003</v>
      </c>
      <c r="BC32" s="87">
        <v>0.62573500000000004</v>
      </c>
      <c r="BD32" s="87">
        <v>-0.19195400000000001</v>
      </c>
      <c r="BE32" s="87">
        <v>-2.9441999999999999E-2</v>
      </c>
      <c r="BF32" s="87">
        <v>2.4140380000000001</v>
      </c>
      <c r="BG32" s="87">
        <v>0.59890200000000005</v>
      </c>
      <c r="BH32" s="87">
        <v>2.5156649999999998</v>
      </c>
      <c r="BI32" s="87">
        <v>0.315025</v>
      </c>
      <c r="BJ32" s="87">
        <v>-0.97628199999999998</v>
      </c>
      <c r="BK32" s="87">
        <v>-2.323442</v>
      </c>
      <c r="BL32" s="87">
        <v>3.2800590000000001</v>
      </c>
      <c r="BM32" s="87">
        <v>1.1419779999999999</v>
      </c>
      <c r="BN32" s="87">
        <v>-0.28159400000000001</v>
      </c>
      <c r="BO32" s="87">
        <v>2.866282</v>
      </c>
      <c r="BP32" s="87">
        <v>0.19987199999999999</v>
      </c>
      <c r="BQ32" s="87">
        <v>1.8971979999999999</v>
      </c>
      <c r="BR32" s="229">
        <v>0.29650799999999999</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41714</v>
      </c>
      <c r="K33" s="87">
        <v>1894.7772</v>
      </c>
      <c r="L33" s="87">
        <v>1114.4087999999999</v>
      </c>
      <c r="M33" s="87">
        <v>3040.6264999999999</v>
      </c>
      <c r="N33" s="87">
        <v>1791.335</v>
      </c>
      <c r="O33" s="87">
        <v>995.38499999999999</v>
      </c>
      <c r="P33" s="87">
        <v>2593.5463</v>
      </c>
      <c r="Q33" s="87">
        <v>1860.9172000000001</v>
      </c>
      <c r="R33" s="87">
        <v>2906.67</v>
      </c>
      <c r="S33" s="87">
        <v>2023.5805</v>
      </c>
      <c r="T33" s="87">
        <v>3348.1547999999998</v>
      </c>
      <c r="U33" s="87">
        <v>3636.4202</v>
      </c>
      <c r="V33" s="87">
        <v>4420.0955000000004</v>
      </c>
      <c r="W33" s="87">
        <v>3654.7631999999999</v>
      </c>
      <c r="X33" s="87">
        <v>3368.2766999999999</v>
      </c>
      <c r="Y33" s="87">
        <v>3292.4360999999999</v>
      </c>
      <c r="Z33" s="87">
        <v>4414.4243999999999</v>
      </c>
      <c r="AA33" s="87">
        <v>2201.5529000000001</v>
      </c>
      <c r="AB33" s="87">
        <v>6009.2986000000001</v>
      </c>
      <c r="AC33" s="87">
        <v>5501.6397999999999</v>
      </c>
      <c r="AD33" s="87">
        <v>2822.3991999999998</v>
      </c>
      <c r="AE33" s="87">
        <v>3149.5351999999998</v>
      </c>
      <c r="AF33" s="87">
        <v>3923.5082000000002</v>
      </c>
      <c r="AG33" s="87">
        <v>3124.9764</v>
      </c>
      <c r="AH33" s="87">
        <v>1104.4177999999999</v>
      </c>
      <c r="AI33" s="87">
        <v>2991.1212</v>
      </c>
      <c r="AJ33" s="87">
        <v>2302.0371</v>
      </c>
      <c r="AK33" s="87">
        <v>3028.3933000000002</v>
      </c>
      <c r="AL33" s="87">
        <v>3708.9879000000001</v>
      </c>
      <c r="AM33" s="87">
        <v>2693.9431</v>
      </c>
      <c r="AN33" s="74"/>
      <c r="AO33" s="107">
        <v>41714</v>
      </c>
      <c r="AP33" s="87">
        <v>-5.5681240000000001</v>
      </c>
      <c r="AQ33" s="87">
        <v>-2.65578</v>
      </c>
      <c r="AR33" s="87">
        <v>-3.6178490000000001</v>
      </c>
      <c r="AS33" s="87">
        <v>-2.049318</v>
      </c>
      <c r="AT33" s="87">
        <v>-2.891788</v>
      </c>
      <c r="AU33" s="87">
        <v>-1.0416069999999999</v>
      </c>
      <c r="AV33" s="87">
        <v>-3.027895</v>
      </c>
      <c r="AW33" s="87">
        <v>-1.7905009999999999</v>
      </c>
      <c r="AX33" s="87">
        <v>-4.3954430000000002</v>
      </c>
      <c r="AY33" s="87">
        <v>-2.5308380000000001</v>
      </c>
      <c r="AZ33" s="87">
        <v>-5.0115410000000002</v>
      </c>
      <c r="BA33" s="87">
        <v>-4.8877660000000001</v>
      </c>
      <c r="BB33" s="87">
        <v>-3.4633699999999998</v>
      </c>
      <c r="BC33" s="87">
        <v>-6.0515150000000002</v>
      </c>
      <c r="BD33" s="87">
        <v>-4.0968299999999997</v>
      </c>
      <c r="BE33" s="87">
        <v>-1.1582920000000001</v>
      </c>
      <c r="BF33" s="87">
        <v>-2.2378969999999998</v>
      </c>
      <c r="BG33" s="87">
        <v>-1.69062</v>
      </c>
      <c r="BH33" s="87">
        <v>2.6147450000000001</v>
      </c>
      <c r="BI33" s="87">
        <v>-3.8757130000000002</v>
      </c>
      <c r="BJ33" s="87">
        <v>-1.2052449999999999</v>
      </c>
      <c r="BK33" s="87">
        <v>-3.0283709999999999</v>
      </c>
      <c r="BL33" s="87">
        <v>3.3714000000000001E-2</v>
      </c>
      <c r="BM33" s="87">
        <v>-4.4005089999999996</v>
      </c>
      <c r="BN33" s="87">
        <v>-2.3582900000000002</v>
      </c>
      <c r="BO33" s="87">
        <v>-5.5669320000000004</v>
      </c>
      <c r="BP33" s="87">
        <v>-4.8492610000000003</v>
      </c>
      <c r="BQ33" s="87">
        <v>-2.2215600000000002</v>
      </c>
      <c r="BR33" s="229">
        <v>-4.7510269999999997</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41721</v>
      </c>
      <c r="K34" s="87">
        <v>1918.9346</v>
      </c>
      <c r="L34" s="87">
        <v>1167.1893</v>
      </c>
      <c r="M34" s="87">
        <v>3048.1176</v>
      </c>
      <c r="N34" s="87">
        <v>1803.9726000000001</v>
      </c>
      <c r="O34" s="87">
        <v>1009.6109</v>
      </c>
      <c r="P34" s="87">
        <v>2655.1941000000002</v>
      </c>
      <c r="Q34" s="87">
        <v>1914.5822000000001</v>
      </c>
      <c r="R34" s="87">
        <v>3043.8449000000001</v>
      </c>
      <c r="S34" s="87">
        <v>2085.4391000000001</v>
      </c>
      <c r="T34" s="87">
        <v>3423.1219999999998</v>
      </c>
      <c r="U34" s="87">
        <v>3655.5637000000002</v>
      </c>
      <c r="V34" s="87">
        <v>4402.0650999999998</v>
      </c>
      <c r="W34" s="87">
        <v>3688.7397000000001</v>
      </c>
      <c r="X34" s="87">
        <v>3434.0216999999998</v>
      </c>
      <c r="Y34" s="87">
        <v>3367.1839</v>
      </c>
      <c r="Z34" s="87">
        <v>4368.4252999999999</v>
      </c>
      <c r="AA34" s="87">
        <v>2224.6120999999998</v>
      </c>
      <c r="AB34" s="87">
        <v>6046.1116000000002</v>
      </c>
      <c r="AC34" s="87">
        <v>5458.5141000000003</v>
      </c>
      <c r="AD34" s="87">
        <v>2861.3948999999998</v>
      </c>
      <c r="AE34" s="87">
        <v>3256.1390999999999</v>
      </c>
      <c r="AF34" s="87">
        <v>4007.7566000000002</v>
      </c>
      <c r="AG34" s="87">
        <v>3292.6767</v>
      </c>
      <c r="AH34" s="87">
        <v>1135.2795000000001</v>
      </c>
      <c r="AI34" s="87">
        <v>2964.6408000000001</v>
      </c>
      <c r="AJ34" s="87">
        <v>2364.9497000000001</v>
      </c>
      <c r="AK34" s="87">
        <v>3069.7491</v>
      </c>
      <c r="AL34" s="87">
        <v>3665.8654000000001</v>
      </c>
      <c r="AM34" s="87">
        <v>2790.3593999999998</v>
      </c>
      <c r="AN34" s="74"/>
      <c r="AO34" s="107">
        <v>41721</v>
      </c>
      <c r="AP34" s="87">
        <v>1.2749470000000001</v>
      </c>
      <c r="AQ34" s="87">
        <v>4.7361880000000003</v>
      </c>
      <c r="AR34" s="87">
        <v>0.246367</v>
      </c>
      <c r="AS34" s="87">
        <v>0.70548500000000003</v>
      </c>
      <c r="AT34" s="87">
        <v>1.4291860000000001</v>
      </c>
      <c r="AU34" s="87">
        <v>2.3769689999999999</v>
      </c>
      <c r="AV34" s="87">
        <v>2.8837929999999998</v>
      </c>
      <c r="AW34" s="87">
        <v>4.7193149999999999</v>
      </c>
      <c r="AX34" s="87">
        <v>3.056889</v>
      </c>
      <c r="AY34" s="87">
        <v>2.2390599999999998</v>
      </c>
      <c r="AZ34" s="87">
        <v>0.52643799999999996</v>
      </c>
      <c r="BA34" s="87">
        <v>-0.40791899999999998</v>
      </c>
      <c r="BB34" s="87">
        <v>0.92964999999999998</v>
      </c>
      <c r="BC34" s="87">
        <v>1.9518880000000001</v>
      </c>
      <c r="BD34" s="87">
        <v>2.270289</v>
      </c>
      <c r="BE34" s="87">
        <v>-1.0420180000000001</v>
      </c>
      <c r="BF34" s="87">
        <v>1.0474060000000001</v>
      </c>
      <c r="BG34" s="87">
        <v>0.61260099999999995</v>
      </c>
      <c r="BH34" s="87">
        <v>-0.78386999999999996</v>
      </c>
      <c r="BI34" s="87">
        <v>1.381651</v>
      </c>
      <c r="BJ34" s="87">
        <v>3.3847499999999999</v>
      </c>
      <c r="BK34" s="87">
        <v>2.1472720000000001</v>
      </c>
      <c r="BL34" s="87">
        <v>5.3664500000000004</v>
      </c>
      <c r="BM34" s="87">
        <v>2.7943859999999998</v>
      </c>
      <c r="BN34" s="87">
        <v>-0.88529999999999998</v>
      </c>
      <c r="BO34" s="87">
        <v>2.73291</v>
      </c>
      <c r="BP34" s="87">
        <v>1.365602</v>
      </c>
      <c r="BQ34" s="87">
        <v>-1.162649</v>
      </c>
      <c r="BR34" s="229">
        <v>3.5790030000000002</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41728</v>
      </c>
      <c r="K35" s="87">
        <v>1862.3026</v>
      </c>
      <c r="L35" s="87">
        <v>1151.0070000000001</v>
      </c>
      <c r="M35" s="87">
        <v>3023.2691</v>
      </c>
      <c r="N35" s="87">
        <v>1779.9055000000001</v>
      </c>
      <c r="O35" s="87">
        <v>1012.9835</v>
      </c>
      <c r="P35" s="87">
        <v>2587.56</v>
      </c>
      <c r="Q35" s="87">
        <v>1912.5468000000001</v>
      </c>
      <c r="R35" s="87">
        <v>3064.7451000000001</v>
      </c>
      <c r="S35" s="87">
        <v>2031.3182999999999</v>
      </c>
      <c r="T35" s="87">
        <v>3318.8319999999999</v>
      </c>
      <c r="U35" s="87">
        <v>3511.0052999999998</v>
      </c>
      <c r="V35" s="87">
        <v>4165.2365</v>
      </c>
      <c r="W35" s="87">
        <v>3689.5185000000001</v>
      </c>
      <c r="X35" s="87">
        <v>3414.3173999999999</v>
      </c>
      <c r="Y35" s="87">
        <v>3269.0940999999998</v>
      </c>
      <c r="Z35" s="87">
        <v>4364.3580000000002</v>
      </c>
      <c r="AA35" s="87">
        <v>2184.9852999999998</v>
      </c>
      <c r="AB35" s="87">
        <v>5794.7869000000001</v>
      </c>
      <c r="AC35" s="87">
        <v>5184.3356000000003</v>
      </c>
      <c r="AD35" s="87">
        <v>2785.6417999999999</v>
      </c>
      <c r="AE35" s="87">
        <v>3295.8462</v>
      </c>
      <c r="AF35" s="87">
        <v>3998.0817000000002</v>
      </c>
      <c r="AG35" s="87">
        <v>3343.489</v>
      </c>
      <c r="AH35" s="87">
        <v>1157.9887000000001</v>
      </c>
      <c r="AI35" s="87">
        <v>2821.0695000000001</v>
      </c>
      <c r="AJ35" s="87">
        <v>2240.1324</v>
      </c>
      <c r="AK35" s="87">
        <v>2809.5623999999998</v>
      </c>
      <c r="AL35" s="87">
        <v>3422.0178999999998</v>
      </c>
      <c r="AM35" s="87">
        <v>2764.6100999999999</v>
      </c>
      <c r="AN35" s="74"/>
      <c r="AO35" s="107">
        <v>41728</v>
      </c>
      <c r="AP35" s="87">
        <v>-2.9512209999999999</v>
      </c>
      <c r="AQ35" s="87">
        <v>-1.386433</v>
      </c>
      <c r="AR35" s="87">
        <v>-0.81520800000000004</v>
      </c>
      <c r="AS35" s="87">
        <v>-1.334117</v>
      </c>
      <c r="AT35" s="87">
        <v>0.33404899999999998</v>
      </c>
      <c r="AU35" s="87">
        <v>-2.5472380000000001</v>
      </c>
      <c r="AV35" s="87">
        <v>-0.10631</v>
      </c>
      <c r="AW35" s="87">
        <v>0.68663799999999997</v>
      </c>
      <c r="AX35" s="87">
        <v>-2.5951749999999998</v>
      </c>
      <c r="AY35" s="87">
        <v>-3.0466340000000001</v>
      </c>
      <c r="AZ35" s="87">
        <v>-3.9544760000000001</v>
      </c>
      <c r="BA35" s="87">
        <v>-5.3799429999999999</v>
      </c>
      <c r="BB35" s="87">
        <v>2.1113E-2</v>
      </c>
      <c r="BC35" s="87">
        <v>-0.573797</v>
      </c>
      <c r="BD35" s="87">
        <v>-2.9131109999999998</v>
      </c>
      <c r="BE35" s="87">
        <v>-9.3106999999999995E-2</v>
      </c>
      <c r="BF35" s="87">
        <v>-1.78129</v>
      </c>
      <c r="BG35" s="87">
        <v>-4.1567990000000004</v>
      </c>
      <c r="BH35" s="87">
        <v>-5.0229509999999999</v>
      </c>
      <c r="BI35" s="87">
        <v>-2.6474190000000002</v>
      </c>
      <c r="BJ35" s="87">
        <v>1.2194529999999999</v>
      </c>
      <c r="BK35" s="87">
        <v>-0.24140400000000001</v>
      </c>
      <c r="BL35" s="87">
        <v>1.543191</v>
      </c>
      <c r="BM35" s="87">
        <v>2.000318</v>
      </c>
      <c r="BN35" s="87">
        <v>-4.8427889999999998</v>
      </c>
      <c r="BO35" s="87">
        <v>-5.2777989999999999</v>
      </c>
      <c r="BP35" s="87">
        <v>-8.4758300000000002</v>
      </c>
      <c r="BQ35" s="87">
        <v>-6.65184</v>
      </c>
      <c r="BR35" s="229">
        <v>-0.92279500000000003</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41735</v>
      </c>
      <c r="K36" s="87">
        <v>1882.4163000000001</v>
      </c>
      <c r="L36" s="87">
        <v>1163.7339999999999</v>
      </c>
      <c r="M36" s="87">
        <v>3097.4101000000001</v>
      </c>
      <c r="N36" s="87">
        <v>1813.3351</v>
      </c>
      <c r="O36" s="87">
        <v>1023.8894</v>
      </c>
      <c r="P36" s="87">
        <v>2651.9294</v>
      </c>
      <c r="Q36" s="87">
        <v>1935.5296000000001</v>
      </c>
      <c r="R36" s="87">
        <v>3140.3420999999998</v>
      </c>
      <c r="S36" s="87">
        <v>2088.893</v>
      </c>
      <c r="T36" s="87">
        <v>3366.7141000000001</v>
      </c>
      <c r="U36" s="87">
        <v>3543.6030999999998</v>
      </c>
      <c r="V36" s="87">
        <v>4259.6418999999996</v>
      </c>
      <c r="W36" s="87">
        <v>3769.4544999999998</v>
      </c>
      <c r="X36" s="87">
        <v>3447.6695</v>
      </c>
      <c r="Y36" s="87">
        <v>3346.6068</v>
      </c>
      <c r="Z36" s="87">
        <v>4516.5934999999999</v>
      </c>
      <c r="AA36" s="87">
        <v>2212.4904999999999</v>
      </c>
      <c r="AB36" s="87">
        <v>5815.8590000000004</v>
      </c>
      <c r="AC36" s="87">
        <v>5381.1921000000002</v>
      </c>
      <c r="AD36" s="87">
        <v>2832.1986999999999</v>
      </c>
      <c r="AE36" s="87">
        <v>3293.6372000000001</v>
      </c>
      <c r="AF36" s="87">
        <v>4113.1417000000001</v>
      </c>
      <c r="AG36" s="87">
        <v>3422.0155</v>
      </c>
      <c r="AH36" s="87">
        <v>1148.595</v>
      </c>
      <c r="AI36" s="87">
        <v>2954.0493999999999</v>
      </c>
      <c r="AJ36" s="87">
        <v>2290.7345999999998</v>
      </c>
      <c r="AK36" s="87">
        <v>2875.2359000000001</v>
      </c>
      <c r="AL36" s="87">
        <v>3489.1597000000002</v>
      </c>
      <c r="AM36" s="87">
        <v>2697.6417999999999</v>
      </c>
      <c r="AN36" s="74"/>
      <c r="AO36" s="107">
        <v>41735</v>
      </c>
      <c r="AP36" s="87">
        <v>1.0800449999999999</v>
      </c>
      <c r="AQ36" s="87">
        <v>1.1057269999999999</v>
      </c>
      <c r="AR36" s="87">
        <v>2.4523450000000002</v>
      </c>
      <c r="AS36" s="87">
        <v>1.8781669999999999</v>
      </c>
      <c r="AT36" s="87">
        <v>1.0766119999999999</v>
      </c>
      <c r="AU36" s="87">
        <v>2.4876490000000002</v>
      </c>
      <c r="AV36" s="87">
        <v>1.201686</v>
      </c>
      <c r="AW36" s="87">
        <v>2.4666649999999999</v>
      </c>
      <c r="AX36" s="87">
        <v>2.8343509999999998</v>
      </c>
      <c r="AY36" s="87">
        <v>1.442739</v>
      </c>
      <c r="AZ36" s="87">
        <v>0.92844599999999999</v>
      </c>
      <c r="BA36" s="87">
        <v>2.266508</v>
      </c>
      <c r="BB36" s="87">
        <v>2.1665700000000001</v>
      </c>
      <c r="BC36" s="87">
        <v>0.976831</v>
      </c>
      <c r="BD36" s="87">
        <v>2.371076</v>
      </c>
      <c r="BE36" s="87">
        <v>3.4881530000000001</v>
      </c>
      <c r="BF36" s="87">
        <v>1.2588280000000001</v>
      </c>
      <c r="BG36" s="87">
        <v>0.36363899999999999</v>
      </c>
      <c r="BH36" s="87">
        <v>3.7971400000000002</v>
      </c>
      <c r="BI36" s="87">
        <v>1.6713169999999999</v>
      </c>
      <c r="BJ36" s="87">
        <v>-6.7024E-2</v>
      </c>
      <c r="BK36" s="87">
        <v>2.8778800000000002</v>
      </c>
      <c r="BL36" s="87">
        <v>2.3486389999999999</v>
      </c>
      <c r="BM36" s="87">
        <v>-0.81120800000000004</v>
      </c>
      <c r="BN36" s="87">
        <v>4.7138119999999999</v>
      </c>
      <c r="BO36" s="87">
        <v>2.258893</v>
      </c>
      <c r="BP36" s="87">
        <v>2.3374990000000002</v>
      </c>
      <c r="BQ36" s="87">
        <v>1.962053</v>
      </c>
      <c r="BR36" s="229">
        <v>-2.422342</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41742</v>
      </c>
      <c r="K37" s="87">
        <v>1914.1923999999999</v>
      </c>
      <c r="L37" s="87">
        <v>1217.9490000000001</v>
      </c>
      <c r="M37" s="87">
        <v>3142.3498</v>
      </c>
      <c r="N37" s="87">
        <v>1848.92</v>
      </c>
      <c r="O37" s="87">
        <v>1054.7454</v>
      </c>
      <c r="P37" s="87">
        <v>2692.0318000000002</v>
      </c>
      <c r="Q37" s="87">
        <v>1993.1139000000001</v>
      </c>
      <c r="R37" s="87">
        <v>3231.8600999999999</v>
      </c>
      <c r="S37" s="87">
        <v>2118.2239</v>
      </c>
      <c r="T37" s="87">
        <v>3422.3451</v>
      </c>
      <c r="U37" s="87">
        <v>3628.4306999999999</v>
      </c>
      <c r="V37" s="87">
        <v>4451.0794999999998</v>
      </c>
      <c r="W37" s="87">
        <v>3892.4297999999999</v>
      </c>
      <c r="X37" s="87">
        <v>3543.1336000000001</v>
      </c>
      <c r="Y37" s="87">
        <v>3394.7242000000001</v>
      </c>
      <c r="Z37" s="87">
        <v>4735.9098000000004</v>
      </c>
      <c r="AA37" s="87">
        <v>2241.3029000000001</v>
      </c>
      <c r="AB37" s="87">
        <v>6003.1000999999997</v>
      </c>
      <c r="AC37" s="87">
        <v>5649.6988000000001</v>
      </c>
      <c r="AD37" s="87">
        <v>2873.8946999999998</v>
      </c>
      <c r="AE37" s="87">
        <v>3440.8838000000001</v>
      </c>
      <c r="AF37" s="87">
        <v>4383.2654000000002</v>
      </c>
      <c r="AG37" s="87">
        <v>3397.6985</v>
      </c>
      <c r="AH37" s="87">
        <v>1194.6206999999999</v>
      </c>
      <c r="AI37" s="87">
        <v>3007.4137999999998</v>
      </c>
      <c r="AJ37" s="87">
        <v>2362.0987</v>
      </c>
      <c r="AK37" s="87">
        <v>2943.5340000000001</v>
      </c>
      <c r="AL37" s="87">
        <v>3604.2076000000002</v>
      </c>
      <c r="AM37" s="87">
        <v>2787.2044999999998</v>
      </c>
      <c r="AN37" s="74"/>
      <c r="AO37" s="107">
        <v>41742</v>
      </c>
      <c r="AP37" s="87">
        <v>1.688048</v>
      </c>
      <c r="AQ37" s="87">
        <v>4.6587110000000003</v>
      </c>
      <c r="AR37" s="87">
        <v>1.4508799999999999</v>
      </c>
      <c r="AS37" s="87">
        <v>1.9624010000000001</v>
      </c>
      <c r="AT37" s="87">
        <v>3.0136069999999999</v>
      </c>
      <c r="AU37" s="87">
        <v>1.512197</v>
      </c>
      <c r="AV37" s="87">
        <v>2.9751189999999998</v>
      </c>
      <c r="AW37" s="87">
        <v>2.9142679999999999</v>
      </c>
      <c r="AX37" s="87">
        <v>1.4041360000000001</v>
      </c>
      <c r="AY37" s="87">
        <v>1.6523829999999999</v>
      </c>
      <c r="AZ37" s="87">
        <v>2.3938229999999998</v>
      </c>
      <c r="BA37" s="87">
        <v>4.494218</v>
      </c>
      <c r="BB37" s="87">
        <v>3.262416</v>
      </c>
      <c r="BC37" s="87">
        <v>2.7689460000000001</v>
      </c>
      <c r="BD37" s="87">
        <v>1.437797</v>
      </c>
      <c r="BE37" s="87">
        <v>4.8557899999999998</v>
      </c>
      <c r="BF37" s="87">
        <v>1.3022609999999999</v>
      </c>
      <c r="BG37" s="87">
        <v>3.2194919999999998</v>
      </c>
      <c r="BH37" s="87">
        <v>4.989725</v>
      </c>
      <c r="BI37" s="87">
        <v>1.472213</v>
      </c>
      <c r="BJ37" s="87">
        <v>4.4706380000000001</v>
      </c>
      <c r="BK37" s="87">
        <v>6.5673329999999996</v>
      </c>
      <c r="BL37" s="87">
        <v>-0.71060500000000004</v>
      </c>
      <c r="BM37" s="87">
        <v>4.0071300000000001</v>
      </c>
      <c r="BN37" s="87">
        <v>1.8064830000000001</v>
      </c>
      <c r="BO37" s="87">
        <v>3.1153369999999998</v>
      </c>
      <c r="BP37" s="87">
        <v>2.375391</v>
      </c>
      <c r="BQ37" s="87">
        <v>3.2972950000000001</v>
      </c>
      <c r="BR37" s="229">
        <v>3.3200370000000001</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41749</v>
      </c>
      <c r="K38" s="87">
        <v>1928.0499</v>
      </c>
      <c r="L38" s="87">
        <v>1188.6664000000001</v>
      </c>
      <c r="M38" s="87">
        <v>3111.3508000000002</v>
      </c>
      <c r="N38" s="87">
        <v>1840.5257999999999</v>
      </c>
      <c r="O38" s="87">
        <v>1037.2827</v>
      </c>
      <c r="P38" s="87">
        <v>2686.3959</v>
      </c>
      <c r="Q38" s="87">
        <v>1973.7536</v>
      </c>
      <c r="R38" s="87">
        <v>3190.3856000000001</v>
      </c>
      <c r="S38" s="87">
        <v>2098.0565999999999</v>
      </c>
      <c r="T38" s="87">
        <v>3415.2348999999999</v>
      </c>
      <c r="U38" s="87">
        <v>3641.3047000000001</v>
      </c>
      <c r="V38" s="87">
        <v>4402.7570999999998</v>
      </c>
      <c r="W38" s="87">
        <v>3888.9432000000002</v>
      </c>
      <c r="X38" s="87">
        <v>3574.3090999999999</v>
      </c>
      <c r="Y38" s="87">
        <v>3425.7192</v>
      </c>
      <c r="Z38" s="87">
        <v>4618.8653999999997</v>
      </c>
      <c r="AA38" s="87">
        <v>2242.0070999999998</v>
      </c>
      <c r="AB38" s="87">
        <v>5986.3899000000001</v>
      </c>
      <c r="AC38" s="87">
        <v>5546.7502999999997</v>
      </c>
      <c r="AD38" s="87">
        <v>2933.4773</v>
      </c>
      <c r="AE38" s="87">
        <v>3329.4508000000001</v>
      </c>
      <c r="AF38" s="87">
        <v>4264.1148000000003</v>
      </c>
      <c r="AG38" s="87">
        <v>3370.7604999999999</v>
      </c>
      <c r="AH38" s="87">
        <v>1181.8614</v>
      </c>
      <c r="AI38" s="87">
        <v>3055.2745</v>
      </c>
      <c r="AJ38" s="87">
        <v>2385.6163999999999</v>
      </c>
      <c r="AK38" s="87">
        <v>2944.7190999999998</v>
      </c>
      <c r="AL38" s="87">
        <v>3653.9043999999999</v>
      </c>
      <c r="AM38" s="87">
        <v>2789.0479</v>
      </c>
      <c r="AN38" s="74"/>
      <c r="AO38" s="107">
        <v>41749</v>
      </c>
      <c r="AP38" s="87">
        <v>0.723935</v>
      </c>
      <c r="AQ38" s="87">
        <v>-2.404255</v>
      </c>
      <c r="AR38" s="87">
        <v>-0.98649100000000001</v>
      </c>
      <c r="AS38" s="87">
        <v>-0.45400600000000002</v>
      </c>
      <c r="AT38" s="87">
        <v>-1.655632</v>
      </c>
      <c r="AU38" s="87">
        <v>-0.20935500000000001</v>
      </c>
      <c r="AV38" s="87">
        <v>-0.97135899999999997</v>
      </c>
      <c r="AW38" s="87">
        <v>-1.283301</v>
      </c>
      <c r="AX38" s="87">
        <v>-0.95208499999999996</v>
      </c>
      <c r="AY38" s="87">
        <v>-0.207758</v>
      </c>
      <c r="AZ38" s="87">
        <v>0.35480899999999999</v>
      </c>
      <c r="BA38" s="87">
        <v>-1.0856330000000001</v>
      </c>
      <c r="BB38" s="87">
        <v>-8.9574000000000001E-2</v>
      </c>
      <c r="BC38" s="87">
        <v>0.87988500000000003</v>
      </c>
      <c r="BD38" s="87">
        <v>0.91303400000000001</v>
      </c>
      <c r="BE38" s="87">
        <v>-2.4714239999999998</v>
      </c>
      <c r="BF38" s="87">
        <v>3.1419000000000002E-2</v>
      </c>
      <c r="BG38" s="87">
        <v>-0.27836</v>
      </c>
      <c r="BH38" s="87">
        <v>-1.8221940000000001</v>
      </c>
      <c r="BI38" s="87">
        <v>2.0732349999999999</v>
      </c>
      <c r="BJ38" s="87">
        <v>-3.238499</v>
      </c>
      <c r="BK38" s="87">
        <v>-2.7183069999999998</v>
      </c>
      <c r="BL38" s="87">
        <v>-0.79283099999999995</v>
      </c>
      <c r="BM38" s="87">
        <v>-1.068063</v>
      </c>
      <c r="BN38" s="87">
        <v>1.5914239999999999</v>
      </c>
      <c r="BO38" s="87">
        <v>0.99562700000000004</v>
      </c>
      <c r="BP38" s="87">
        <v>4.0260999999999998E-2</v>
      </c>
      <c r="BQ38" s="87">
        <v>1.3788549999999999</v>
      </c>
      <c r="BR38" s="229">
        <v>6.6138000000000002E-2</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41756</v>
      </c>
      <c r="K39" s="87">
        <v>1868.4679000000001</v>
      </c>
      <c r="L39" s="87">
        <v>1147.2474999999999</v>
      </c>
      <c r="M39" s="87">
        <v>2984.2206999999999</v>
      </c>
      <c r="N39" s="87">
        <v>1778.2919999999999</v>
      </c>
      <c r="O39" s="87">
        <v>991.18920000000003</v>
      </c>
      <c r="P39" s="87">
        <v>2535.6808999999998</v>
      </c>
      <c r="Q39" s="87">
        <v>1894.3448000000001</v>
      </c>
      <c r="R39" s="87">
        <v>3012.1251999999999</v>
      </c>
      <c r="S39" s="87">
        <v>1963.6668999999999</v>
      </c>
      <c r="T39" s="87">
        <v>3235.1381999999999</v>
      </c>
      <c r="U39" s="87">
        <v>3411.8134</v>
      </c>
      <c r="V39" s="87">
        <v>4270.3100999999997</v>
      </c>
      <c r="W39" s="87">
        <v>3685.9747000000002</v>
      </c>
      <c r="X39" s="87">
        <v>3405.7824999999998</v>
      </c>
      <c r="Y39" s="87">
        <v>3268.0147999999999</v>
      </c>
      <c r="Z39" s="87">
        <v>4416.3343999999997</v>
      </c>
      <c r="AA39" s="87">
        <v>2094.9191999999998</v>
      </c>
      <c r="AB39" s="87">
        <v>5627.9727000000003</v>
      </c>
      <c r="AC39" s="87">
        <v>5255.7272999999996</v>
      </c>
      <c r="AD39" s="87">
        <v>2814.5408000000002</v>
      </c>
      <c r="AE39" s="87">
        <v>3335.3335000000002</v>
      </c>
      <c r="AF39" s="87">
        <v>4132.8963999999996</v>
      </c>
      <c r="AG39" s="87">
        <v>3323.8090999999999</v>
      </c>
      <c r="AH39" s="87">
        <v>1125.5877</v>
      </c>
      <c r="AI39" s="87">
        <v>2865.6668</v>
      </c>
      <c r="AJ39" s="87">
        <v>2218.5679</v>
      </c>
      <c r="AK39" s="87">
        <v>2739.6808000000001</v>
      </c>
      <c r="AL39" s="87">
        <v>3390.0999000000002</v>
      </c>
      <c r="AM39" s="87">
        <v>2643.6907000000001</v>
      </c>
      <c r="AN39" s="74"/>
      <c r="AO39" s="107">
        <v>41756</v>
      </c>
      <c r="AP39" s="87">
        <v>-3.0902729999999998</v>
      </c>
      <c r="AQ39" s="87">
        <v>-3.4844849999999998</v>
      </c>
      <c r="AR39" s="87">
        <v>-4.0860099999999999</v>
      </c>
      <c r="AS39" s="87">
        <v>-3.3813049999999998</v>
      </c>
      <c r="AT39" s="87">
        <v>-4.4436780000000002</v>
      </c>
      <c r="AU39" s="87">
        <v>-5.6103050000000003</v>
      </c>
      <c r="AV39" s="87">
        <v>-4.0232380000000001</v>
      </c>
      <c r="AW39" s="87">
        <v>-5.5874249999999996</v>
      </c>
      <c r="AX39" s="87">
        <v>-6.405437</v>
      </c>
      <c r="AY39" s="87">
        <v>-5.273333</v>
      </c>
      <c r="AZ39" s="87">
        <v>-6.3024469999999999</v>
      </c>
      <c r="BA39" s="87">
        <v>-3.0082740000000001</v>
      </c>
      <c r="BB39" s="87">
        <v>-5.2191169999999998</v>
      </c>
      <c r="BC39" s="87">
        <v>-4.7149419999999997</v>
      </c>
      <c r="BD39" s="87">
        <v>-4.6035409999999999</v>
      </c>
      <c r="BE39" s="87">
        <v>-4.3848649999999996</v>
      </c>
      <c r="BF39" s="87">
        <v>-6.5605460000000004</v>
      </c>
      <c r="BG39" s="87">
        <v>-5.9872009999999998</v>
      </c>
      <c r="BH39" s="87">
        <v>-5.2467300000000003</v>
      </c>
      <c r="BI39" s="87">
        <v>-4.0544539999999998</v>
      </c>
      <c r="BJ39" s="87">
        <v>0.17668700000000001</v>
      </c>
      <c r="BK39" s="87">
        <v>-3.0772719999999998</v>
      </c>
      <c r="BL39" s="87">
        <v>-1.3929020000000001</v>
      </c>
      <c r="BM39" s="87">
        <v>-4.7614470000000004</v>
      </c>
      <c r="BN39" s="87">
        <v>-6.2059139999999999</v>
      </c>
      <c r="BO39" s="87">
        <v>-7.0023200000000001</v>
      </c>
      <c r="BP39" s="87">
        <v>-6.9629149999999997</v>
      </c>
      <c r="BQ39" s="87">
        <v>-7.2197979999999999</v>
      </c>
      <c r="BR39" s="229">
        <v>-5.2117139999999997</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41763</v>
      </c>
      <c r="K40" s="87">
        <v>1821.4344000000001</v>
      </c>
      <c r="L40" s="87">
        <v>1140.6649</v>
      </c>
      <c r="M40" s="87">
        <v>2960.0405999999998</v>
      </c>
      <c r="N40" s="87">
        <v>1761.6387999999999</v>
      </c>
      <c r="O40" s="87">
        <v>975.30709999999999</v>
      </c>
      <c r="P40" s="87">
        <v>2484.0338999999999</v>
      </c>
      <c r="Q40" s="87">
        <v>1892.8889999999999</v>
      </c>
      <c r="R40" s="87">
        <v>3023.9837000000002</v>
      </c>
      <c r="S40" s="87">
        <v>1960.2566999999999</v>
      </c>
      <c r="T40" s="87">
        <v>3172.5754999999999</v>
      </c>
      <c r="U40" s="87">
        <v>3370.6662999999999</v>
      </c>
      <c r="V40" s="87">
        <v>4163.1126999999997</v>
      </c>
      <c r="W40" s="87">
        <v>3709.6990000000001</v>
      </c>
      <c r="X40" s="87">
        <v>3378.2637</v>
      </c>
      <c r="Y40" s="87">
        <v>3294.2997999999998</v>
      </c>
      <c r="Z40" s="87">
        <v>4421.5219999999999</v>
      </c>
      <c r="AA40" s="87">
        <v>2082.1871000000001</v>
      </c>
      <c r="AB40" s="87">
        <v>5580.7088999999996</v>
      </c>
      <c r="AC40" s="87">
        <v>5284.3747999999996</v>
      </c>
      <c r="AD40" s="87">
        <v>2759.2020000000002</v>
      </c>
      <c r="AE40" s="87">
        <v>3329.6021999999998</v>
      </c>
      <c r="AF40" s="87">
        <v>4142.4017999999996</v>
      </c>
      <c r="AG40" s="87">
        <v>3249.6024000000002</v>
      </c>
      <c r="AH40" s="87">
        <v>1127.4637</v>
      </c>
      <c r="AI40" s="87">
        <v>2851.2444999999998</v>
      </c>
      <c r="AJ40" s="87">
        <v>2222.1552000000001</v>
      </c>
      <c r="AK40" s="87">
        <v>2682.9814000000001</v>
      </c>
      <c r="AL40" s="87">
        <v>3389.9403000000002</v>
      </c>
      <c r="AM40" s="87">
        <v>2613.8611000000001</v>
      </c>
      <c r="AN40" s="74"/>
      <c r="AO40" s="107">
        <v>41763</v>
      </c>
      <c r="AP40" s="87">
        <v>-2.517223</v>
      </c>
      <c r="AQ40" s="87">
        <v>-0.57377299999999998</v>
      </c>
      <c r="AR40" s="87">
        <v>-0.81026500000000001</v>
      </c>
      <c r="AS40" s="87">
        <v>-0.93647199999999997</v>
      </c>
      <c r="AT40" s="87">
        <v>-1.602328</v>
      </c>
      <c r="AU40" s="87">
        <v>-2.03681</v>
      </c>
      <c r="AV40" s="87">
        <v>-7.6850000000000002E-2</v>
      </c>
      <c r="AW40" s="87">
        <v>0.39369199999999999</v>
      </c>
      <c r="AX40" s="87">
        <v>-0.17366500000000001</v>
      </c>
      <c r="AY40" s="87">
        <v>-1.9338489999999999</v>
      </c>
      <c r="AZ40" s="87">
        <v>-1.206018</v>
      </c>
      <c r="BA40" s="87">
        <v>-2.5102950000000002</v>
      </c>
      <c r="BB40" s="87">
        <v>0.64363700000000001</v>
      </c>
      <c r="BC40" s="87">
        <v>-0.808002</v>
      </c>
      <c r="BD40" s="87">
        <v>0.804311</v>
      </c>
      <c r="BE40" s="87">
        <v>0.117464</v>
      </c>
      <c r="BF40" s="87">
        <v>-0.607761</v>
      </c>
      <c r="BG40" s="87">
        <v>-0.83980200000000005</v>
      </c>
      <c r="BH40" s="87">
        <v>0.545072</v>
      </c>
      <c r="BI40" s="87">
        <v>-1.966175</v>
      </c>
      <c r="BJ40" s="87">
        <v>-0.17183599999999999</v>
      </c>
      <c r="BK40" s="87">
        <v>0.229994</v>
      </c>
      <c r="BL40" s="87">
        <v>-2.23258</v>
      </c>
      <c r="BM40" s="87">
        <v>0.16666800000000001</v>
      </c>
      <c r="BN40" s="87">
        <v>-0.50327900000000003</v>
      </c>
      <c r="BO40" s="87">
        <v>0.161694</v>
      </c>
      <c r="BP40" s="87">
        <v>-2.0695619999999999</v>
      </c>
      <c r="BQ40" s="87">
        <v>-4.7080000000000004E-3</v>
      </c>
      <c r="BR40" s="229">
        <v>-1.1283319999999999</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41770</v>
      </c>
      <c r="K41" s="87">
        <v>1792.2625</v>
      </c>
      <c r="L41" s="87">
        <v>1167.5050000000001</v>
      </c>
      <c r="M41" s="87">
        <v>3025.4133999999999</v>
      </c>
      <c r="N41" s="87">
        <v>1742.6102000000001</v>
      </c>
      <c r="O41" s="87">
        <v>977.58680000000004</v>
      </c>
      <c r="P41" s="87">
        <v>2461.598</v>
      </c>
      <c r="Q41" s="87">
        <v>1877.7891999999999</v>
      </c>
      <c r="R41" s="87">
        <v>2977.3823000000002</v>
      </c>
      <c r="S41" s="87">
        <v>1947.6361999999999</v>
      </c>
      <c r="T41" s="87">
        <v>3169.9016999999999</v>
      </c>
      <c r="U41" s="87">
        <v>3258.3024</v>
      </c>
      <c r="V41" s="87">
        <v>4147.3702999999996</v>
      </c>
      <c r="W41" s="87">
        <v>3612.8496</v>
      </c>
      <c r="X41" s="87">
        <v>3308.2049999999999</v>
      </c>
      <c r="Y41" s="87">
        <v>3202.0839000000001</v>
      </c>
      <c r="Z41" s="87">
        <v>4338.3651</v>
      </c>
      <c r="AA41" s="87">
        <v>2043.0353</v>
      </c>
      <c r="AB41" s="87">
        <v>5520.7257</v>
      </c>
      <c r="AC41" s="87">
        <v>5198.5383000000002</v>
      </c>
      <c r="AD41" s="87">
        <v>2769.7887999999998</v>
      </c>
      <c r="AE41" s="87">
        <v>3287.3290000000002</v>
      </c>
      <c r="AF41" s="87">
        <v>4185.7668000000003</v>
      </c>
      <c r="AG41" s="87">
        <v>3141.8305</v>
      </c>
      <c r="AH41" s="87">
        <v>1115.4758999999999</v>
      </c>
      <c r="AI41" s="87">
        <v>2869.0266000000001</v>
      </c>
      <c r="AJ41" s="87">
        <v>2190.8658</v>
      </c>
      <c r="AK41" s="87">
        <v>2614.0390000000002</v>
      </c>
      <c r="AL41" s="87">
        <v>3325.0001999999999</v>
      </c>
      <c r="AM41" s="87">
        <v>2619.9911000000002</v>
      </c>
      <c r="AN41" s="74"/>
      <c r="AO41" s="107">
        <v>41770</v>
      </c>
      <c r="AP41" s="87">
        <v>-1.6015889999999999</v>
      </c>
      <c r="AQ41" s="87">
        <v>2.3530220000000002</v>
      </c>
      <c r="AR41" s="87">
        <v>2.20851</v>
      </c>
      <c r="AS41" s="87">
        <v>-1.080165</v>
      </c>
      <c r="AT41" s="87">
        <v>0.23374200000000001</v>
      </c>
      <c r="AU41" s="87">
        <v>-0.90320400000000001</v>
      </c>
      <c r="AV41" s="87">
        <v>-0.79771199999999998</v>
      </c>
      <c r="AW41" s="87">
        <v>-1.5410600000000001</v>
      </c>
      <c r="AX41" s="87">
        <v>-0.64381900000000003</v>
      </c>
      <c r="AY41" s="87">
        <v>-8.4279000000000007E-2</v>
      </c>
      <c r="AZ41" s="87">
        <v>-3.3335810000000001</v>
      </c>
      <c r="BA41" s="87">
        <v>-0.37813999999999998</v>
      </c>
      <c r="BB41" s="87">
        <v>-2.6107079999999998</v>
      </c>
      <c r="BC41" s="87">
        <v>-2.0738080000000001</v>
      </c>
      <c r="BD41" s="87">
        <v>-2.7992560000000002</v>
      </c>
      <c r="BE41" s="87">
        <v>-1.88073</v>
      </c>
      <c r="BF41" s="87">
        <v>-1.8803209999999999</v>
      </c>
      <c r="BG41" s="87">
        <v>-1.0748310000000001</v>
      </c>
      <c r="BH41" s="87">
        <v>-1.6243449999999999</v>
      </c>
      <c r="BI41" s="87">
        <v>0.383691</v>
      </c>
      <c r="BJ41" s="87">
        <v>-1.269617</v>
      </c>
      <c r="BK41" s="87">
        <v>1.046856</v>
      </c>
      <c r="BL41" s="87">
        <v>-3.3164639999999999</v>
      </c>
      <c r="BM41" s="87">
        <v>-1.0632539999999999</v>
      </c>
      <c r="BN41" s="87">
        <v>0.62366100000000002</v>
      </c>
      <c r="BO41" s="87">
        <v>-1.4080649999999999</v>
      </c>
      <c r="BP41" s="87">
        <v>-2.5696189999999999</v>
      </c>
      <c r="BQ41" s="87">
        <v>-1.9156709999999999</v>
      </c>
      <c r="BR41" s="229">
        <v>0.23451900000000001</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41777</v>
      </c>
      <c r="K42" s="87">
        <v>1821.0485000000001</v>
      </c>
      <c r="L42" s="87">
        <v>1192.3694</v>
      </c>
      <c r="M42" s="87">
        <v>3054.4611</v>
      </c>
      <c r="N42" s="87">
        <v>1745.9</v>
      </c>
      <c r="O42" s="87">
        <v>992.77589999999998</v>
      </c>
      <c r="P42" s="87">
        <v>2468.9792000000002</v>
      </c>
      <c r="Q42" s="87">
        <v>1892.8027999999999</v>
      </c>
      <c r="R42" s="87">
        <v>2993.7862</v>
      </c>
      <c r="S42" s="87">
        <v>1943.0476000000001</v>
      </c>
      <c r="T42" s="87">
        <v>3162.4189000000001</v>
      </c>
      <c r="U42" s="87">
        <v>3279.7510000000002</v>
      </c>
      <c r="V42" s="87">
        <v>4260.5366999999997</v>
      </c>
      <c r="W42" s="87">
        <v>3606.8708999999999</v>
      </c>
      <c r="X42" s="87">
        <v>3318.9843000000001</v>
      </c>
      <c r="Y42" s="87">
        <v>3244.0680000000002</v>
      </c>
      <c r="Z42" s="87">
        <v>4322.5033999999996</v>
      </c>
      <c r="AA42" s="87">
        <v>2053.9647</v>
      </c>
      <c r="AB42" s="87">
        <v>5467.7407000000003</v>
      </c>
      <c r="AC42" s="87">
        <v>5157.9920000000002</v>
      </c>
      <c r="AD42" s="87">
        <v>2806.8159000000001</v>
      </c>
      <c r="AE42" s="87">
        <v>3321.8168000000001</v>
      </c>
      <c r="AF42" s="87">
        <v>4163.7510000000002</v>
      </c>
      <c r="AG42" s="87">
        <v>3211.2114000000001</v>
      </c>
      <c r="AH42" s="87">
        <v>1132.7254</v>
      </c>
      <c r="AI42" s="87">
        <v>2849.3193999999999</v>
      </c>
      <c r="AJ42" s="87">
        <v>2175.1513</v>
      </c>
      <c r="AK42" s="87">
        <v>2609.0603999999998</v>
      </c>
      <c r="AL42" s="87">
        <v>3305.7251000000001</v>
      </c>
      <c r="AM42" s="87">
        <v>2668.3465000000001</v>
      </c>
      <c r="AN42" s="74"/>
      <c r="AO42" s="107">
        <v>41777</v>
      </c>
      <c r="AP42" s="87">
        <v>1.6061259999999999</v>
      </c>
      <c r="AQ42" s="87">
        <v>2.1297039999999998</v>
      </c>
      <c r="AR42" s="87">
        <v>0.96012299999999995</v>
      </c>
      <c r="AS42" s="87">
        <v>0.18878600000000001</v>
      </c>
      <c r="AT42" s="87">
        <v>1.5537339999999999</v>
      </c>
      <c r="AU42" s="87">
        <v>0.29985400000000001</v>
      </c>
      <c r="AV42" s="87">
        <v>0.79953600000000002</v>
      </c>
      <c r="AW42" s="87">
        <v>0.55095000000000005</v>
      </c>
      <c r="AX42" s="87">
        <v>-0.235598</v>
      </c>
      <c r="AY42" s="87">
        <v>-0.23605799999999999</v>
      </c>
      <c r="AZ42" s="87">
        <v>0.65827500000000005</v>
      </c>
      <c r="BA42" s="87">
        <v>2.7286299999999999</v>
      </c>
      <c r="BB42" s="87">
        <v>-0.16548399999999999</v>
      </c>
      <c r="BC42" s="87">
        <v>0.32583499999999999</v>
      </c>
      <c r="BD42" s="87">
        <v>1.3111489999999999</v>
      </c>
      <c r="BE42" s="87">
        <v>-0.36561500000000002</v>
      </c>
      <c r="BF42" s="87">
        <v>0.53495899999999996</v>
      </c>
      <c r="BG42" s="87">
        <v>-0.95974700000000002</v>
      </c>
      <c r="BH42" s="87">
        <v>-0.77995599999999998</v>
      </c>
      <c r="BI42" s="87">
        <v>1.3368199999999999</v>
      </c>
      <c r="BJ42" s="87">
        <v>1.049113</v>
      </c>
      <c r="BK42" s="87">
        <v>-0.52596799999999999</v>
      </c>
      <c r="BL42" s="87">
        <v>2.2082950000000001</v>
      </c>
      <c r="BM42" s="87">
        <v>1.5463800000000001</v>
      </c>
      <c r="BN42" s="87">
        <v>-0.68689500000000003</v>
      </c>
      <c r="BO42" s="87">
        <v>-0.71727399999999997</v>
      </c>
      <c r="BP42" s="87">
        <v>-0.19045599999999999</v>
      </c>
      <c r="BQ42" s="87">
        <v>-0.57970200000000005</v>
      </c>
      <c r="BR42" s="229">
        <v>1.8456319999999999</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41784</v>
      </c>
      <c r="K43" s="87">
        <v>1827.7715000000001</v>
      </c>
      <c r="L43" s="87">
        <v>1181.7360000000001</v>
      </c>
      <c r="M43" s="87">
        <v>3035.5925999999999</v>
      </c>
      <c r="N43" s="87">
        <v>1775.54</v>
      </c>
      <c r="O43" s="87">
        <v>994.82680000000005</v>
      </c>
      <c r="P43" s="87">
        <v>2498.6001999999999</v>
      </c>
      <c r="Q43" s="87">
        <v>1904.2744</v>
      </c>
      <c r="R43" s="87">
        <v>3022.8231999999998</v>
      </c>
      <c r="S43" s="87">
        <v>1973.8855000000001</v>
      </c>
      <c r="T43" s="87">
        <v>3189.2148000000002</v>
      </c>
      <c r="U43" s="87">
        <v>3339.1129000000001</v>
      </c>
      <c r="V43" s="87">
        <v>4230.7943999999998</v>
      </c>
      <c r="W43" s="87">
        <v>3667.6905999999999</v>
      </c>
      <c r="X43" s="87">
        <v>3352.0810999999999</v>
      </c>
      <c r="Y43" s="87">
        <v>3295.6314000000002</v>
      </c>
      <c r="Z43" s="87">
        <v>4342.2888000000003</v>
      </c>
      <c r="AA43" s="87">
        <v>2090.1707000000001</v>
      </c>
      <c r="AB43" s="87">
        <v>5558.3307000000004</v>
      </c>
      <c r="AC43" s="87">
        <v>5120.5726999999997</v>
      </c>
      <c r="AD43" s="87">
        <v>2824.3000999999999</v>
      </c>
      <c r="AE43" s="87">
        <v>3316.9686000000002</v>
      </c>
      <c r="AF43" s="87">
        <v>4158.7578000000003</v>
      </c>
      <c r="AG43" s="87">
        <v>3316.8548999999998</v>
      </c>
      <c r="AH43" s="87">
        <v>1126.0773999999999</v>
      </c>
      <c r="AI43" s="87">
        <v>2895.5189999999998</v>
      </c>
      <c r="AJ43" s="87">
        <v>2251.9059999999999</v>
      </c>
      <c r="AK43" s="87">
        <v>2856.4728</v>
      </c>
      <c r="AL43" s="87">
        <v>3475.9180999999999</v>
      </c>
      <c r="AM43" s="87">
        <v>2674.2114999999999</v>
      </c>
      <c r="AN43" s="74"/>
      <c r="AO43" s="107">
        <v>41784</v>
      </c>
      <c r="AP43" s="87">
        <v>0.36918299999999998</v>
      </c>
      <c r="AQ43" s="87">
        <v>-0.891787</v>
      </c>
      <c r="AR43" s="87">
        <v>-0.61773599999999995</v>
      </c>
      <c r="AS43" s="87">
        <v>1.697692</v>
      </c>
      <c r="AT43" s="87">
        <v>0.20658199999999999</v>
      </c>
      <c r="AU43" s="87">
        <v>1.199727</v>
      </c>
      <c r="AV43" s="87">
        <v>0.60606400000000005</v>
      </c>
      <c r="AW43" s="87">
        <v>0.96990900000000002</v>
      </c>
      <c r="AX43" s="87">
        <v>1.587089</v>
      </c>
      <c r="AY43" s="87">
        <v>0.84732300000000005</v>
      </c>
      <c r="AZ43" s="87">
        <v>1.8099510000000001</v>
      </c>
      <c r="BA43" s="87">
        <v>-0.69808800000000004</v>
      </c>
      <c r="BB43" s="87">
        <v>1.686218</v>
      </c>
      <c r="BC43" s="87">
        <v>0.997197</v>
      </c>
      <c r="BD43" s="87">
        <v>1.589467</v>
      </c>
      <c r="BE43" s="87">
        <v>0.45773000000000003</v>
      </c>
      <c r="BF43" s="87">
        <v>1.762737</v>
      </c>
      <c r="BG43" s="87">
        <v>1.656809</v>
      </c>
      <c r="BH43" s="87">
        <v>-0.72546299999999997</v>
      </c>
      <c r="BI43" s="87">
        <v>0.622919</v>
      </c>
      <c r="BJ43" s="87">
        <v>-0.14595</v>
      </c>
      <c r="BK43" s="87">
        <v>-0.119921</v>
      </c>
      <c r="BL43" s="87">
        <v>3.2898329999999998</v>
      </c>
      <c r="BM43" s="87">
        <v>-0.58690299999999995</v>
      </c>
      <c r="BN43" s="87">
        <v>1.621426</v>
      </c>
      <c r="BO43" s="87">
        <v>3.5287060000000001</v>
      </c>
      <c r="BP43" s="87">
        <v>9.4828159999999997</v>
      </c>
      <c r="BQ43" s="87">
        <v>5.1484319999999997</v>
      </c>
      <c r="BR43" s="229">
        <v>0.21979899999999999</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41791</v>
      </c>
      <c r="K44" s="87">
        <v>1852.9885999999999</v>
      </c>
      <c r="L44" s="87">
        <v>1172.0632000000001</v>
      </c>
      <c r="M44" s="87">
        <v>3051.5918999999999</v>
      </c>
      <c r="N44" s="87">
        <v>1772.5731000000001</v>
      </c>
      <c r="O44" s="87">
        <v>1000.7342</v>
      </c>
      <c r="P44" s="87">
        <v>2503.317</v>
      </c>
      <c r="Q44" s="87">
        <v>1911.8173999999999</v>
      </c>
      <c r="R44" s="87">
        <v>3050.6030000000001</v>
      </c>
      <c r="S44" s="87">
        <v>1990.2073</v>
      </c>
      <c r="T44" s="87">
        <v>3195.0214999999998</v>
      </c>
      <c r="U44" s="87">
        <v>3403.6680999999999</v>
      </c>
      <c r="V44" s="87">
        <v>4333.5870999999997</v>
      </c>
      <c r="W44" s="87">
        <v>3743.6898000000001</v>
      </c>
      <c r="X44" s="87">
        <v>3379.8377999999998</v>
      </c>
      <c r="Y44" s="87">
        <v>3316.0189999999998</v>
      </c>
      <c r="Z44" s="87">
        <v>4442.1657999999998</v>
      </c>
      <c r="AA44" s="87">
        <v>2095.8654999999999</v>
      </c>
      <c r="AB44" s="87">
        <v>5687.8425999999999</v>
      </c>
      <c r="AC44" s="87">
        <v>5129.5402999999997</v>
      </c>
      <c r="AD44" s="87">
        <v>2830.1354000000001</v>
      </c>
      <c r="AE44" s="87">
        <v>3315.0781999999999</v>
      </c>
      <c r="AF44" s="87">
        <v>4163.2831999999999</v>
      </c>
      <c r="AG44" s="87">
        <v>3323.6354000000001</v>
      </c>
      <c r="AH44" s="87">
        <v>1116.7956999999999</v>
      </c>
      <c r="AI44" s="87">
        <v>2956.3694</v>
      </c>
      <c r="AJ44" s="87">
        <v>2316.1008000000002</v>
      </c>
      <c r="AK44" s="87">
        <v>3003.0653000000002</v>
      </c>
      <c r="AL44" s="87">
        <v>3476.0374000000002</v>
      </c>
      <c r="AM44" s="87">
        <v>2677.0672</v>
      </c>
      <c r="AN44" s="74"/>
      <c r="AO44" s="107">
        <v>41791</v>
      </c>
      <c r="AP44" s="87">
        <v>1.379664</v>
      </c>
      <c r="AQ44" s="87">
        <v>-0.81852499999999995</v>
      </c>
      <c r="AR44" s="87">
        <v>0.527057</v>
      </c>
      <c r="AS44" s="87">
        <v>-0.167098</v>
      </c>
      <c r="AT44" s="87">
        <v>0.59381200000000001</v>
      </c>
      <c r="AU44" s="87">
        <v>0.188778</v>
      </c>
      <c r="AV44" s="87">
        <v>0.39610899999999999</v>
      </c>
      <c r="AW44" s="87">
        <v>0.91900199999999999</v>
      </c>
      <c r="AX44" s="87">
        <v>0.82688700000000004</v>
      </c>
      <c r="AY44" s="87">
        <v>0.18207300000000001</v>
      </c>
      <c r="AZ44" s="87">
        <v>1.9333039999999999</v>
      </c>
      <c r="BA44" s="87">
        <v>2.4296310000000001</v>
      </c>
      <c r="BB44" s="87">
        <v>2.0721270000000001</v>
      </c>
      <c r="BC44" s="87">
        <v>0.828044</v>
      </c>
      <c r="BD44" s="87">
        <v>0.61862499999999998</v>
      </c>
      <c r="BE44" s="87">
        <v>2.3001</v>
      </c>
      <c r="BF44" s="87">
        <v>0.27245599999999998</v>
      </c>
      <c r="BG44" s="87">
        <v>2.33005</v>
      </c>
      <c r="BH44" s="87">
        <v>0.17512900000000001</v>
      </c>
      <c r="BI44" s="87">
        <v>0.20660999999999999</v>
      </c>
      <c r="BJ44" s="87">
        <v>-5.6992000000000001E-2</v>
      </c>
      <c r="BK44" s="87">
        <v>0.108816</v>
      </c>
      <c r="BL44" s="87">
        <v>0.204426</v>
      </c>
      <c r="BM44" s="87">
        <v>-0.82425099999999996</v>
      </c>
      <c r="BN44" s="87">
        <v>2.101537</v>
      </c>
      <c r="BO44" s="87">
        <v>2.8506870000000002</v>
      </c>
      <c r="BP44" s="87">
        <v>5.1319410000000003</v>
      </c>
      <c r="BQ44" s="87">
        <v>3.4320000000000002E-3</v>
      </c>
      <c r="BR44" s="229">
        <v>0.10678700000000001</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41798</v>
      </c>
      <c r="K45" s="87">
        <v>1859.5533</v>
      </c>
      <c r="L45" s="87">
        <v>1166.1093000000001</v>
      </c>
      <c r="M45" s="87">
        <v>3014.5014999999999</v>
      </c>
      <c r="N45" s="87">
        <v>1781.3820000000001</v>
      </c>
      <c r="O45" s="87">
        <v>989.52800000000002</v>
      </c>
      <c r="P45" s="87">
        <v>2496.8861000000002</v>
      </c>
      <c r="Q45" s="87">
        <v>1899.1963000000001</v>
      </c>
      <c r="R45" s="87">
        <v>3033.3620000000001</v>
      </c>
      <c r="S45" s="87">
        <v>1991.3307</v>
      </c>
      <c r="T45" s="87">
        <v>3213.6028000000001</v>
      </c>
      <c r="U45" s="87">
        <v>3379.0828000000001</v>
      </c>
      <c r="V45" s="87">
        <v>4258.3360000000002</v>
      </c>
      <c r="W45" s="87">
        <v>3730.4225000000001</v>
      </c>
      <c r="X45" s="87">
        <v>3349.1352999999999</v>
      </c>
      <c r="Y45" s="87">
        <v>3270.2903000000001</v>
      </c>
      <c r="Z45" s="87">
        <v>4443.7115000000003</v>
      </c>
      <c r="AA45" s="87">
        <v>2097.4274999999998</v>
      </c>
      <c r="AB45" s="87">
        <v>5694.7884999999997</v>
      </c>
      <c r="AC45" s="87">
        <v>5042.7768999999998</v>
      </c>
      <c r="AD45" s="87">
        <v>2796.7267000000002</v>
      </c>
      <c r="AE45" s="87">
        <v>3299.2280000000001</v>
      </c>
      <c r="AF45" s="87">
        <v>4125.7138000000004</v>
      </c>
      <c r="AG45" s="87">
        <v>3281.5189</v>
      </c>
      <c r="AH45" s="87">
        <v>1110.2461000000001</v>
      </c>
      <c r="AI45" s="87">
        <v>2955.3679999999999</v>
      </c>
      <c r="AJ45" s="87">
        <v>2289.1642000000002</v>
      </c>
      <c r="AK45" s="87">
        <v>3013.0931999999998</v>
      </c>
      <c r="AL45" s="87">
        <v>3645.4357</v>
      </c>
      <c r="AM45" s="87">
        <v>2665.5545000000002</v>
      </c>
      <c r="AN45" s="74"/>
      <c r="AO45" s="107">
        <v>41798</v>
      </c>
      <c r="AP45" s="87">
        <v>0.35427599999999998</v>
      </c>
      <c r="AQ45" s="87">
        <v>-0.50798500000000002</v>
      </c>
      <c r="AR45" s="87">
        <v>-1.215444</v>
      </c>
      <c r="AS45" s="87">
        <v>0.49695600000000001</v>
      </c>
      <c r="AT45" s="87">
        <v>-1.1197980000000001</v>
      </c>
      <c r="AU45" s="87">
        <v>-0.25689499999999998</v>
      </c>
      <c r="AV45" s="87">
        <v>-0.66016200000000003</v>
      </c>
      <c r="AW45" s="87">
        <v>-0.56516699999999997</v>
      </c>
      <c r="AX45" s="87">
        <v>5.6446000000000003E-2</v>
      </c>
      <c r="AY45" s="87">
        <v>0.58157000000000003</v>
      </c>
      <c r="AZ45" s="87">
        <v>-0.72231800000000002</v>
      </c>
      <c r="BA45" s="87">
        <v>-1.736462</v>
      </c>
      <c r="BB45" s="87">
        <v>-0.35439100000000001</v>
      </c>
      <c r="BC45" s="87">
        <v>-0.90840200000000004</v>
      </c>
      <c r="BD45" s="87">
        <v>-1.379024</v>
      </c>
      <c r="BE45" s="87">
        <v>3.4796000000000001E-2</v>
      </c>
      <c r="BF45" s="87">
        <v>7.4527999999999997E-2</v>
      </c>
      <c r="BG45" s="87">
        <v>0.122118</v>
      </c>
      <c r="BH45" s="87">
        <v>-1.691446</v>
      </c>
      <c r="BI45" s="87">
        <v>-1.180463</v>
      </c>
      <c r="BJ45" s="87">
        <v>-0.47812399999999999</v>
      </c>
      <c r="BK45" s="87">
        <v>-0.90239800000000003</v>
      </c>
      <c r="BL45" s="87">
        <v>-1.267182</v>
      </c>
      <c r="BM45" s="87">
        <v>-0.58646399999999999</v>
      </c>
      <c r="BN45" s="87">
        <v>-3.3873E-2</v>
      </c>
      <c r="BO45" s="87">
        <v>-1.1630149999999999</v>
      </c>
      <c r="BP45" s="87">
        <v>0.333922</v>
      </c>
      <c r="BQ45" s="87">
        <v>4.873316</v>
      </c>
      <c r="BR45" s="229">
        <v>-0.43004900000000001</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41805</v>
      </c>
      <c r="K46" s="87">
        <v>1880.5989999999999</v>
      </c>
      <c r="L46" s="87">
        <v>1181.7374</v>
      </c>
      <c r="M46" s="87">
        <v>3099.5814</v>
      </c>
      <c r="N46" s="87">
        <v>1814.7147</v>
      </c>
      <c r="O46" s="87">
        <v>1001.4261</v>
      </c>
      <c r="P46" s="87">
        <v>2552.3948999999998</v>
      </c>
      <c r="Q46" s="87">
        <v>1925.5780999999999</v>
      </c>
      <c r="R46" s="87">
        <v>3086.3755999999998</v>
      </c>
      <c r="S46" s="87">
        <v>2041.0974000000001</v>
      </c>
      <c r="T46" s="87">
        <v>3307.4793</v>
      </c>
      <c r="U46" s="87">
        <v>3477.5767000000001</v>
      </c>
      <c r="V46" s="87">
        <v>4452.4785000000002</v>
      </c>
      <c r="W46" s="87">
        <v>3859.4115999999999</v>
      </c>
      <c r="X46" s="87">
        <v>3384.1734999999999</v>
      </c>
      <c r="Y46" s="87">
        <v>3320.0682999999999</v>
      </c>
      <c r="Z46" s="87">
        <v>4571.7897999999996</v>
      </c>
      <c r="AA46" s="87">
        <v>2124.3137000000002</v>
      </c>
      <c r="AB46" s="87">
        <v>5783.0505999999996</v>
      </c>
      <c r="AC46" s="87">
        <v>5151.8144000000002</v>
      </c>
      <c r="AD46" s="87">
        <v>2845.0803999999998</v>
      </c>
      <c r="AE46" s="87">
        <v>3386.9139</v>
      </c>
      <c r="AF46" s="87">
        <v>4229.3546999999999</v>
      </c>
      <c r="AG46" s="87">
        <v>3318.8117000000002</v>
      </c>
      <c r="AH46" s="87">
        <v>1127.4411</v>
      </c>
      <c r="AI46" s="87">
        <v>3020.8488000000002</v>
      </c>
      <c r="AJ46" s="87">
        <v>2346.9141</v>
      </c>
      <c r="AK46" s="87">
        <v>3142.1700999999998</v>
      </c>
      <c r="AL46" s="87">
        <v>3724.1862999999998</v>
      </c>
      <c r="AM46" s="87">
        <v>2722.7874999999999</v>
      </c>
      <c r="AN46" s="74"/>
      <c r="AO46" s="107">
        <v>41805</v>
      </c>
      <c r="AP46" s="87">
        <v>1.131761</v>
      </c>
      <c r="AQ46" s="87">
        <v>1.340192</v>
      </c>
      <c r="AR46" s="87">
        <v>2.8223539999999998</v>
      </c>
      <c r="AS46" s="87">
        <v>1.8711709999999999</v>
      </c>
      <c r="AT46" s="87">
        <v>1.202402</v>
      </c>
      <c r="AU46" s="87">
        <v>2.2231209999999999</v>
      </c>
      <c r="AV46" s="87">
        <v>1.389103</v>
      </c>
      <c r="AW46" s="87">
        <v>1.7476849999999999</v>
      </c>
      <c r="AX46" s="87">
        <v>2.4991680000000001</v>
      </c>
      <c r="AY46" s="87">
        <v>2.9212229999999999</v>
      </c>
      <c r="AZ46" s="87">
        <v>2.914812</v>
      </c>
      <c r="BA46" s="87">
        <v>4.5591169999999996</v>
      </c>
      <c r="BB46" s="87">
        <v>3.4577610000000001</v>
      </c>
      <c r="BC46" s="87">
        <v>1.0461860000000001</v>
      </c>
      <c r="BD46" s="87">
        <v>1.5221279999999999</v>
      </c>
      <c r="BE46" s="87">
        <v>2.8822369999999999</v>
      </c>
      <c r="BF46" s="87">
        <v>1.2818659999999999</v>
      </c>
      <c r="BG46" s="87">
        <v>1.5498749999999999</v>
      </c>
      <c r="BH46" s="87">
        <v>2.1622509999999999</v>
      </c>
      <c r="BI46" s="87">
        <v>1.728939</v>
      </c>
      <c r="BJ46" s="87">
        <v>2.6577700000000002</v>
      </c>
      <c r="BK46" s="87">
        <v>2.5120719999999999</v>
      </c>
      <c r="BL46" s="87">
        <v>1.136449</v>
      </c>
      <c r="BM46" s="87">
        <v>1.548756</v>
      </c>
      <c r="BN46" s="87">
        <v>2.2156560000000001</v>
      </c>
      <c r="BO46" s="87">
        <v>2.5227499999999998</v>
      </c>
      <c r="BP46" s="87">
        <v>4.2838669999999999</v>
      </c>
      <c r="BQ46" s="87">
        <v>2.1602519999999998</v>
      </c>
      <c r="BR46" s="229">
        <v>2.1471330000000002</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41812</v>
      </c>
      <c r="K47" s="87">
        <v>1848.3251</v>
      </c>
      <c r="L47" s="87">
        <v>1156.9382000000001</v>
      </c>
      <c r="M47" s="87">
        <v>3079.8303000000001</v>
      </c>
      <c r="N47" s="87">
        <v>1785.4867999999999</v>
      </c>
      <c r="O47" s="87">
        <v>987.1028</v>
      </c>
      <c r="P47" s="87">
        <v>2490.4056</v>
      </c>
      <c r="Q47" s="87">
        <v>1888.2436</v>
      </c>
      <c r="R47" s="87">
        <v>3004.9400999999998</v>
      </c>
      <c r="S47" s="87">
        <v>1977.5651</v>
      </c>
      <c r="T47" s="87">
        <v>3250.6752999999999</v>
      </c>
      <c r="U47" s="87">
        <v>3400.4721</v>
      </c>
      <c r="V47" s="87">
        <v>4364.5226000000002</v>
      </c>
      <c r="W47" s="87">
        <v>3776.8145</v>
      </c>
      <c r="X47" s="87">
        <v>3253.9769999999999</v>
      </c>
      <c r="Y47" s="87">
        <v>3201.2573000000002</v>
      </c>
      <c r="Z47" s="87">
        <v>4447.5436</v>
      </c>
      <c r="AA47" s="87">
        <v>2064.1900999999998</v>
      </c>
      <c r="AB47" s="87">
        <v>5617.3549999999996</v>
      </c>
      <c r="AC47" s="87">
        <v>5014.3828999999996</v>
      </c>
      <c r="AD47" s="87">
        <v>2768.3418000000001</v>
      </c>
      <c r="AE47" s="87">
        <v>3375.6365000000001</v>
      </c>
      <c r="AF47" s="87">
        <v>4133.2758999999996</v>
      </c>
      <c r="AG47" s="87">
        <v>3241.5329999999999</v>
      </c>
      <c r="AH47" s="87">
        <v>1105.1848</v>
      </c>
      <c r="AI47" s="87">
        <v>2936.9616000000001</v>
      </c>
      <c r="AJ47" s="87">
        <v>2321.4773</v>
      </c>
      <c r="AK47" s="87">
        <v>3023.9841999999999</v>
      </c>
      <c r="AL47" s="87">
        <v>3521.4373999999998</v>
      </c>
      <c r="AM47" s="87">
        <v>2630.9774000000002</v>
      </c>
      <c r="AN47" s="74"/>
      <c r="AO47" s="107">
        <v>41812</v>
      </c>
      <c r="AP47" s="87">
        <v>-1.7161500000000001</v>
      </c>
      <c r="AQ47" s="87">
        <v>-2.0985369999999999</v>
      </c>
      <c r="AR47" s="87">
        <v>-0.63721799999999995</v>
      </c>
      <c r="AS47" s="87">
        <v>-1.610606</v>
      </c>
      <c r="AT47" s="87">
        <v>-1.4302900000000001</v>
      </c>
      <c r="AU47" s="87">
        <v>-2.4286720000000002</v>
      </c>
      <c r="AV47" s="87">
        <v>-1.9388719999999999</v>
      </c>
      <c r="AW47" s="87">
        <v>-2.6385480000000001</v>
      </c>
      <c r="AX47" s="87">
        <v>-3.112654</v>
      </c>
      <c r="AY47" s="87">
        <v>-1.717441</v>
      </c>
      <c r="AZ47" s="87">
        <v>-2.217193</v>
      </c>
      <c r="BA47" s="87">
        <v>-1.9754370000000001</v>
      </c>
      <c r="BB47" s="87">
        <v>-2.1401469999999998</v>
      </c>
      <c r="BC47" s="87">
        <v>-3.8472170000000001</v>
      </c>
      <c r="BD47" s="87">
        <v>-3.5785710000000002</v>
      </c>
      <c r="BE47" s="87">
        <v>-2.7176710000000002</v>
      </c>
      <c r="BF47" s="87">
        <v>-2.83026</v>
      </c>
      <c r="BG47" s="87">
        <v>-2.8651939999999998</v>
      </c>
      <c r="BH47" s="87">
        <v>-2.6676329999999999</v>
      </c>
      <c r="BI47" s="87">
        <v>-2.697238</v>
      </c>
      <c r="BJ47" s="87">
        <v>-0.33296999999999999</v>
      </c>
      <c r="BK47" s="87">
        <v>-2.2717130000000001</v>
      </c>
      <c r="BL47" s="87">
        <v>-2.3285049999999998</v>
      </c>
      <c r="BM47" s="87">
        <v>-1.974054</v>
      </c>
      <c r="BN47" s="87">
        <v>-2.7769409999999999</v>
      </c>
      <c r="BO47" s="87">
        <v>-1.0838399999999999</v>
      </c>
      <c r="BP47" s="87">
        <v>-3.7612830000000002</v>
      </c>
      <c r="BQ47" s="87">
        <v>-5.4441129999999998</v>
      </c>
      <c r="BR47" s="229">
        <v>-3.3719160000000001</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41819</v>
      </c>
      <c r="K48" s="87">
        <v>1877.2602999999999</v>
      </c>
      <c r="L48" s="87">
        <v>1177.2181</v>
      </c>
      <c r="M48" s="87">
        <v>3168.0823999999998</v>
      </c>
      <c r="N48" s="87">
        <v>1813.2434000000001</v>
      </c>
      <c r="O48" s="87">
        <v>1032.9009000000001</v>
      </c>
      <c r="P48" s="87">
        <v>2579.1264000000001</v>
      </c>
      <c r="Q48" s="87">
        <v>1928.6332</v>
      </c>
      <c r="R48" s="87">
        <v>3097.8595999999998</v>
      </c>
      <c r="S48" s="87">
        <v>2078.0347000000002</v>
      </c>
      <c r="T48" s="87">
        <v>3354.3206</v>
      </c>
      <c r="U48" s="87">
        <v>3516.2336</v>
      </c>
      <c r="V48" s="87">
        <v>4671.6103000000003</v>
      </c>
      <c r="W48" s="87">
        <v>3895.8033999999998</v>
      </c>
      <c r="X48" s="87">
        <v>3309.5102000000002</v>
      </c>
      <c r="Y48" s="87">
        <v>3385.4605999999999</v>
      </c>
      <c r="Z48" s="87">
        <v>4540.0815000000002</v>
      </c>
      <c r="AA48" s="87">
        <v>2128.8398000000002</v>
      </c>
      <c r="AB48" s="87">
        <v>5796.0164000000004</v>
      </c>
      <c r="AC48" s="87">
        <v>5171.8841000000002</v>
      </c>
      <c r="AD48" s="87">
        <v>2855.7419</v>
      </c>
      <c r="AE48" s="87">
        <v>3356.8870000000002</v>
      </c>
      <c r="AF48" s="87">
        <v>4132.1126000000004</v>
      </c>
      <c r="AG48" s="87">
        <v>3317.1624999999999</v>
      </c>
      <c r="AH48" s="87">
        <v>1121.1169</v>
      </c>
      <c r="AI48" s="87">
        <v>3031.0340000000001</v>
      </c>
      <c r="AJ48" s="87">
        <v>2423.8168000000001</v>
      </c>
      <c r="AK48" s="87">
        <v>3142.7411000000002</v>
      </c>
      <c r="AL48" s="87">
        <v>3684.1095999999998</v>
      </c>
      <c r="AM48" s="87">
        <v>2713.6687999999999</v>
      </c>
      <c r="AN48" s="74"/>
      <c r="AO48" s="107">
        <v>41819</v>
      </c>
      <c r="AP48" s="87">
        <v>1.565482</v>
      </c>
      <c r="AQ48" s="87">
        <v>1.752894</v>
      </c>
      <c r="AR48" s="87">
        <v>2.8654860000000002</v>
      </c>
      <c r="AS48" s="87">
        <v>1.5545679999999999</v>
      </c>
      <c r="AT48" s="87">
        <v>4.6396480000000002</v>
      </c>
      <c r="AU48" s="87">
        <v>3.5625040000000001</v>
      </c>
      <c r="AV48" s="87">
        <v>2.1390039999999999</v>
      </c>
      <c r="AW48" s="87">
        <v>3.092225</v>
      </c>
      <c r="AX48" s="87">
        <v>5.08047</v>
      </c>
      <c r="AY48" s="87">
        <v>3.1884239999999999</v>
      </c>
      <c r="AZ48" s="87">
        <v>3.404277</v>
      </c>
      <c r="BA48" s="87">
        <v>7.0359970000000001</v>
      </c>
      <c r="BB48" s="87">
        <v>3.1505100000000001</v>
      </c>
      <c r="BC48" s="87">
        <v>1.7066250000000001</v>
      </c>
      <c r="BD48" s="87">
        <v>5.754092</v>
      </c>
      <c r="BE48" s="87">
        <v>2.0806520000000002</v>
      </c>
      <c r="BF48" s="87">
        <v>3.131964</v>
      </c>
      <c r="BG48" s="87">
        <v>3.1805249999999998</v>
      </c>
      <c r="BH48" s="87">
        <v>3.1409889999999998</v>
      </c>
      <c r="BI48" s="87">
        <v>3.1571280000000002</v>
      </c>
      <c r="BJ48" s="87">
        <v>-0.55543600000000004</v>
      </c>
      <c r="BK48" s="87">
        <v>-2.8145E-2</v>
      </c>
      <c r="BL48" s="87">
        <v>2.3331400000000002</v>
      </c>
      <c r="BM48" s="87">
        <v>1.441578</v>
      </c>
      <c r="BN48" s="87">
        <v>3.203052</v>
      </c>
      <c r="BO48" s="87">
        <v>4.4083779999999999</v>
      </c>
      <c r="BP48" s="87">
        <v>3.9271669999999999</v>
      </c>
      <c r="BQ48" s="87">
        <v>4.6194829999999998</v>
      </c>
      <c r="BR48" s="229">
        <v>3.142992</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41826</v>
      </c>
      <c r="K49" s="87">
        <v>1892.2137</v>
      </c>
      <c r="L49" s="87">
        <v>1197.5233000000001</v>
      </c>
      <c r="M49" s="87">
        <v>3275.4000999999998</v>
      </c>
      <c r="N49" s="87">
        <v>1844.7327</v>
      </c>
      <c r="O49" s="87">
        <v>1041.3606</v>
      </c>
      <c r="P49" s="87">
        <v>2645.1466999999998</v>
      </c>
      <c r="Q49" s="87">
        <v>1960.22</v>
      </c>
      <c r="R49" s="87">
        <v>3164.6523000000002</v>
      </c>
      <c r="S49" s="87">
        <v>2125.7494999999999</v>
      </c>
      <c r="T49" s="87">
        <v>3462.1921000000002</v>
      </c>
      <c r="U49" s="87">
        <v>3629.5097999999998</v>
      </c>
      <c r="V49" s="87">
        <v>4930.2929999999997</v>
      </c>
      <c r="W49" s="87">
        <v>4001.6244999999999</v>
      </c>
      <c r="X49" s="87">
        <v>3389.5333000000001</v>
      </c>
      <c r="Y49" s="87">
        <v>3430.6543999999999</v>
      </c>
      <c r="Z49" s="87">
        <v>4572.3395</v>
      </c>
      <c r="AA49" s="87">
        <v>2203.1522</v>
      </c>
      <c r="AB49" s="87">
        <v>5994.5007999999998</v>
      </c>
      <c r="AC49" s="87">
        <v>5212.2551999999996</v>
      </c>
      <c r="AD49" s="87">
        <v>2945.4063000000001</v>
      </c>
      <c r="AE49" s="87">
        <v>3395.4681999999998</v>
      </c>
      <c r="AF49" s="87">
        <v>4214.2857000000004</v>
      </c>
      <c r="AG49" s="87">
        <v>3396.5774999999999</v>
      </c>
      <c r="AH49" s="87">
        <v>1148.6696999999999</v>
      </c>
      <c r="AI49" s="87">
        <v>3113.5985999999998</v>
      </c>
      <c r="AJ49" s="87">
        <v>2513.1992</v>
      </c>
      <c r="AK49" s="87">
        <v>3231.3209000000002</v>
      </c>
      <c r="AL49" s="87">
        <v>3696.0866999999998</v>
      </c>
      <c r="AM49" s="87">
        <v>2779.4546</v>
      </c>
      <c r="AN49" s="74"/>
      <c r="AO49" s="107">
        <v>41826</v>
      </c>
      <c r="AP49" s="87">
        <v>0.79655399999999998</v>
      </c>
      <c r="AQ49" s="87">
        <v>1.7248460000000001</v>
      </c>
      <c r="AR49" s="87">
        <v>3.3874659999999999</v>
      </c>
      <c r="AS49" s="87">
        <v>1.7366280000000001</v>
      </c>
      <c r="AT49" s="87">
        <v>0.81902299999999995</v>
      </c>
      <c r="AU49" s="87">
        <v>2.559793</v>
      </c>
      <c r="AV49" s="87">
        <v>1.6377820000000001</v>
      </c>
      <c r="AW49" s="87">
        <v>2.1560920000000001</v>
      </c>
      <c r="AX49" s="87">
        <v>2.2961499999999999</v>
      </c>
      <c r="AY49" s="87">
        <v>3.215897</v>
      </c>
      <c r="AZ49" s="87">
        <v>3.2215210000000001</v>
      </c>
      <c r="BA49" s="87">
        <v>5.5373349999999997</v>
      </c>
      <c r="BB49" s="87">
        <v>2.7162839999999999</v>
      </c>
      <c r="BC49" s="87">
        <v>2.4179740000000001</v>
      </c>
      <c r="BD49" s="87">
        <v>1.334938</v>
      </c>
      <c r="BE49" s="87">
        <v>0.71051600000000004</v>
      </c>
      <c r="BF49" s="87">
        <v>3.4907460000000001</v>
      </c>
      <c r="BG49" s="87">
        <v>3.4244970000000001</v>
      </c>
      <c r="BH49" s="87">
        <v>0.78058799999999995</v>
      </c>
      <c r="BI49" s="87">
        <v>3.1397940000000002</v>
      </c>
      <c r="BJ49" s="87">
        <v>1.1493150000000001</v>
      </c>
      <c r="BK49" s="87">
        <v>1.9886459999999999</v>
      </c>
      <c r="BL49" s="87">
        <v>2.3940640000000002</v>
      </c>
      <c r="BM49" s="87">
        <v>2.4576210000000001</v>
      </c>
      <c r="BN49" s="87">
        <v>2.7239749999999998</v>
      </c>
      <c r="BO49" s="87">
        <v>3.6876709999999999</v>
      </c>
      <c r="BP49" s="87">
        <v>2.8185519999999999</v>
      </c>
      <c r="BQ49" s="87">
        <v>0.325102</v>
      </c>
      <c r="BR49" s="229">
        <v>2.4242379999999999</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41833</v>
      </c>
      <c r="K50" s="87">
        <v>1879.3318999999999</v>
      </c>
      <c r="L50" s="87">
        <v>1191.4051999999999</v>
      </c>
      <c r="M50" s="87">
        <v>3303.1986999999999</v>
      </c>
      <c r="N50" s="87">
        <v>1855.4842000000001</v>
      </c>
      <c r="O50" s="87">
        <v>1063.2519</v>
      </c>
      <c r="P50" s="87">
        <v>2655.8445999999999</v>
      </c>
      <c r="Q50" s="87">
        <v>1974.0944999999999</v>
      </c>
      <c r="R50" s="87">
        <v>3191.1781000000001</v>
      </c>
      <c r="S50" s="87">
        <v>2107.0057999999999</v>
      </c>
      <c r="T50" s="87">
        <v>3496.018</v>
      </c>
      <c r="U50" s="87">
        <v>3645.0347999999999</v>
      </c>
      <c r="V50" s="87">
        <v>5256.8396000000002</v>
      </c>
      <c r="W50" s="87">
        <v>4028.9940000000001</v>
      </c>
      <c r="X50" s="87">
        <v>3371.5643</v>
      </c>
      <c r="Y50" s="87">
        <v>3397.0837000000001</v>
      </c>
      <c r="Z50" s="87">
        <v>4524.7964000000002</v>
      </c>
      <c r="AA50" s="87">
        <v>2214.5497999999998</v>
      </c>
      <c r="AB50" s="87">
        <v>5930.3639000000003</v>
      </c>
      <c r="AC50" s="87">
        <v>5110.0904</v>
      </c>
      <c r="AD50" s="87">
        <v>2926.2332000000001</v>
      </c>
      <c r="AE50" s="87">
        <v>3356.1280999999999</v>
      </c>
      <c r="AF50" s="87">
        <v>4167.6166999999996</v>
      </c>
      <c r="AG50" s="87">
        <v>3455.3337999999999</v>
      </c>
      <c r="AH50" s="87">
        <v>1141.3558</v>
      </c>
      <c r="AI50" s="87">
        <v>3044.3312999999998</v>
      </c>
      <c r="AJ50" s="87">
        <v>2499.6504</v>
      </c>
      <c r="AK50" s="87">
        <v>3137.1017999999999</v>
      </c>
      <c r="AL50" s="87">
        <v>3556.7274000000002</v>
      </c>
      <c r="AM50" s="87">
        <v>2766.5311999999999</v>
      </c>
      <c r="AN50" s="74"/>
      <c r="AO50" s="107">
        <v>41833</v>
      </c>
      <c r="AP50" s="87">
        <v>-0.68077900000000002</v>
      </c>
      <c r="AQ50" s="87">
        <v>-0.51089600000000002</v>
      </c>
      <c r="AR50" s="87">
        <v>0.84870900000000005</v>
      </c>
      <c r="AS50" s="87">
        <v>0.58282199999999995</v>
      </c>
      <c r="AT50" s="87">
        <v>2.102182</v>
      </c>
      <c r="AU50" s="87">
        <v>0.40443499999999999</v>
      </c>
      <c r="AV50" s="87">
        <v>0.70780299999999996</v>
      </c>
      <c r="AW50" s="87">
        <v>0.83818999999999999</v>
      </c>
      <c r="AX50" s="87">
        <v>-0.881745</v>
      </c>
      <c r="AY50" s="87">
        <v>0.97700799999999999</v>
      </c>
      <c r="AZ50" s="87">
        <v>0.42774400000000001</v>
      </c>
      <c r="BA50" s="87">
        <v>6.6232699999999998</v>
      </c>
      <c r="BB50" s="87">
        <v>0.68396000000000001</v>
      </c>
      <c r="BC50" s="87">
        <v>-0.53013200000000005</v>
      </c>
      <c r="BD50" s="87">
        <v>-0.97855099999999995</v>
      </c>
      <c r="BE50" s="87">
        <v>-1.039798</v>
      </c>
      <c r="BF50" s="87">
        <v>0.51733099999999999</v>
      </c>
      <c r="BG50" s="87">
        <v>-1.0699289999999999</v>
      </c>
      <c r="BH50" s="87">
        <v>-1.9600880000000001</v>
      </c>
      <c r="BI50" s="87">
        <v>-0.650949</v>
      </c>
      <c r="BJ50" s="87">
        <v>-1.158606</v>
      </c>
      <c r="BK50" s="87">
        <v>-1.1073999999999999</v>
      </c>
      <c r="BL50" s="87">
        <v>1.729868</v>
      </c>
      <c r="BM50" s="87">
        <v>-0.63672799999999996</v>
      </c>
      <c r="BN50" s="87">
        <v>-2.2246700000000001</v>
      </c>
      <c r="BO50" s="87">
        <v>-0.53910599999999997</v>
      </c>
      <c r="BP50" s="87">
        <v>-2.9158080000000002</v>
      </c>
      <c r="BQ50" s="87">
        <v>-3.7704550000000001</v>
      </c>
      <c r="BR50" s="229">
        <v>-0.46496199999999999</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41840</v>
      </c>
      <c r="K51" s="87">
        <v>1886.0568000000001</v>
      </c>
      <c r="L51" s="87">
        <v>1198.3756000000001</v>
      </c>
      <c r="M51" s="87">
        <v>3342.2075</v>
      </c>
      <c r="N51" s="87">
        <v>1889.0924</v>
      </c>
      <c r="O51" s="87">
        <v>1072.7288000000001</v>
      </c>
      <c r="P51" s="87">
        <v>2666.4067</v>
      </c>
      <c r="Q51" s="87">
        <v>2000.1262999999999</v>
      </c>
      <c r="R51" s="87">
        <v>3256.0012000000002</v>
      </c>
      <c r="S51" s="87">
        <v>2100.5012000000002</v>
      </c>
      <c r="T51" s="87">
        <v>3461.4056999999998</v>
      </c>
      <c r="U51" s="87">
        <v>3640.7039</v>
      </c>
      <c r="V51" s="87">
        <v>4885.5361000000003</v>
      </c>
      <c r="W51" s="87">
        <v>4065.2687999999998</v>
      </c>
      <c r="X51" s="87">
        <v>3396.3780999999999</v>
      </c>
      <c r="Y51" s="87">
        <v>3389.6080999999999</v>
      </c>
      <c r="Z51" s="87">
        <v>4580.4802</v>
      </c>
      <c r="AA51" s="87">
        <v>2226.9078</v>
      </c>
      <c r="AB51" s="87">
        <v>5885.1931000000004</v>
      </c>
      <c r="AC51" s="87">
        <v>5426.4687000000004</v>
      </c>
      <c r="AD51" s="87">
        <v>3008.3393999999998</v>
      </c>
      <c r="AE51" s="87">
        <v>3376.5205999999998</v>
      </c>
      <c r="AF51" s="87">
        <v>4227.7574000000004</v>
      </c>
      <c r="AG51" s="87">
        <v>3522.8200999999999</v>
      </c>
      <c r="AH51" s="87">
        <v>1161.2787000000001</v>
      </c>
      <c r="AI51" s="87">
        <v>3013.7435</v>
      </c>
      <c r="AJ51" s="87">
        <v>2436.6039999999998</v>
      </c>
      <c r="AK51" s="87">
        <v>3032.7804999999998</v>
      </c>
      <c r="AL51" s="87">
        <v>3383.2132000000001</v>
      </c>
      <c r="AM51" s="87">
        <v>2781.4717999999998</v>
      </c>
      <c r="AN51" s="74"/>
      <c r="AO51" s="107">
        <v>41840</v>
      </c>
      <c r="AP51" s="87">
        <v>0.35783500000000001</v>
      </c>
      <c r="AQ51" s="87">
        <v>0.58505700000000005</v>
      </c>
      <c r="AR51" s="87">
        <v>1.1809400000000001</v>
      </c>
      <c r="AS51" s="87">
        <v>1.8112900000000001</v>
      </c>
      <c r="AT51" s="87">
        <v>0.89131300000000002</v>
      </c>
      <c r="AU51" s="87">
        <v>0.39769300000000002</v>
      </c>
      <c r="AV51" s="87">
        <v>1.31867</v>
      </c>
      <c r="AW51" s="87">
        <v>2.0313219999999998</v>
      </c>
      <c r="AX51" s="87">
        <v>-0.30871300000000002</v>
      </c>
      <c r="AY51" s="87">
        <v>-0.99004899999999996</v>
      </c>
      <c r="AZ51" s="87">
        <v>-0.118816</v>
      </c>
      <c r="BA51" s="87">
        <v>-7.0632460000000004</v>
      </c>
      <c r="BB51" s="87">
        <v>0.90034400000000003</v>
      </c>
      <c r="BC51" s="87">
        <v>0.73597299999999999</v>
      </c>
      <c r="BD51" s="87">
        <v>-0.220059</v>
      </c>
      <c r="BE51" s="87">
        <v>1.230637</v>
      </c>
      <c r="BF51" s="87">
        <v>0.55803700000000001</v>
      </c>
      <c r="BG51" s="87">
        <v>-0.761687</v>
      </c>
      <c r="BH51" s="87">
        <v>6.1912469999999997</v>
      </c>
      <c r="BI51" s="87">
        <v>2.8058670000000001</v>
      </c>
      <c r="BJ51" s="87">
        <v>0.60762000000000005</v>
      </c>
      <c r="BK51" s="87">
        <v>1.4430480000000001</v>
      </c>
      <c r="BL51" s="87">
        <v>1.9531050000000001</v>
      </c>
      <c r="BM51" s="87">
        <v>1.745547</v>
      </c>
      <c r="BN51" s="87">
        <v>-1.0047459999999999</v>
      </c>
      <c r="BO51" s="87">
        <v>-2.5222090000000001</v>
      </c>
      <c r="BP51" s="87">
        <v>-3.3254039999999998</v>
      </c>
      <c r="BQ51" s="87">
        <v>-4.8784789999999996</v>
      </c>
      <c r="BR51" s="229">
        <v>0.54004799999999997</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41847</v>
      </c>
      <c r="K52" s="87">
        <v>1922.6713</v>
      </c>
      <c r="L52" s="87">
        <v>1291.3958</v>
      </c>
      <c r="M52" s="87">
        <v>3591.2296999999999</v>
      </c>
      <c r="N52" s="87">
        <v>1917.7992999999999</v>
      </c>
      <c r="O52" s="87">
        <v>1105.6371999999999</v>
      </c>
      <c r="P52" s="87">
        <v>2721.5037000000002</v>
      </c>
      <c r="Q52" s="87">
        <v>2054.5457999999999</v>
      </c>
      <c r="R52" s="87">
        <v>3333.4740000000002</v>
      </c>
      <c r="S52" s="87">
        <v>2075.3908999999999</v>
      </c>
      <c r="T52" s="87">
        <v>3499.7040999999999</v>
      </c>
      <c r="U52" s="87">
        <v>3685.1129000000001</v>
      </c>
      <c r="V52" s="87">
        <v>4923.3989000000001</v>
      </c>
      <c r="W52" s="87">
        <v>4232.8927999999996</v>
      </c>
      <c r="X52" s="87">
        <v>3465.03</v>
      </c>
      <c r="Y52" s="87">
        <v>3353.0241999999998</v>
      </c>
      <c r="Z52" s="87">
        <v>4721.9225999999999</v>
      </c>
      <c r="AA52" s="87">
        <v>2252.6534999999999</v>
      </c>
      <c r="AB52" s="87">
        <v>5883.8591999999999</v>
      </c>
      <c r="AC52" s="87">
        <v>5540.7906999999996</v>
      </c>
      <c r="AD52" s="87">
        <v>3086.7537000000002</v>
      </c>
      <c r="AE52" s="87">
        <v>3542.0394999999999</v>
      </c>
      <c r="AF52" s="87">
        <v>4524.6399000000001</v>
      </c>
      <c r="AG52" s="87">
        <v>3691.9295999999999</v>
      </c>
      <c r="AH52" s="87">
        <v>1186.2325000000001</v>
      </c>
      <c r="AI52" s="87">
        <v>2990.8917000000001</v>
      </c>
      <c r="AJ52" s="87">
        <v>2418.7082999999998</v>
      </c>
      <c r="AK52" s="87">
        <v>3027.6089000000002</v>
      </c>
      <c r="AL52" s="87">
        <v>3347.7345999999998</v>
      </c>
      <c r="AM52" s="87">
        <v>2863.5731999999998</v>
      </c>
      <c r="AN52" s="74"/>
      <c r="AO52" s="107">
        <v>41847</v>
      </c>
      <c r="AP52" s="87">
        <v>1.941325</v>
      </c>
      <c r="AQ52" s="87">
        <v>7.7621909999999996</v>
      </c>
      <c r="AR52" s="87">
        <v>7.4508299999999998</v>
      </c>
      <c r="AS52" s="87">
        <v>1.5196130000000001</v>
      </c>
      <c r="AT52" s="87">
        <v>3.0677279999999998</v>
      </c>
      <c r="AU52" s="87">
        <v>2.0663390000000001</v>
      </c>
      <c r="AV52" s="87">
        <v>2.7208030000000001</v>
      </c>
      <c r="AW52" s="87">
        <v>2.3793850000000001</v>
      </c>
      <c r="AX52" s="87">
        <v>-1.195443</v>
      </c>
      <c r="AY52" s="87">
        <v>1.106441</v>
      </c>
      <c r="AZ52" s="87">
        <v>1.219792</v>
      </c>
      <c r="BA52" s="87">
        <v>0.77499799999999996</v>
      </c>
      <c r="BB52" s="87">
        <v>4.1233190000000004</v>
      </c>
      <c r="BC52" s="87">
        <v>2.0213269999999999</v>
      </c>
      <c r="BD52" s="87">
        <v>-1.079296</v>
      </c>
      <c r="BE52" s="87">
        <v>3.0879379999999998</v>
      </c>
      <c r="BF52" s="87">
        <v>1.1561189999999999</v>
      </c>
      <c r="BG52" s="87">
        <v>-2.2665000000000001E-2</v>
      </c>
      <c r="BH52" s="87">
        <v>2.1067480000000001</v>
      </c>
      <c r="BI52" s="87">
        <v>2.6065640000000001</v>
      </c>
      <c r="BJ52" s="87">
        <v>4.9020549999999998</v>
      </c>
      <c r="BK52" s="87">
        <v>7.0222220000000002</v>
      </c>
      <c r="BL52" s="87">
        <v>4.8004009999999999</v>
      </c>
      <c r="BM52" s="87">
        <v>2.1488209999999999</v>
      </c>
      <c r="BN52" s="87">
        <v>-0.75825299999999995</v>
      </c>
      <c r="BO52" s="87">
        <v>-0.73445300000000002</v>
      </c>
      <c r="BP52" s="87">
        <v>-0.17052300000000001</v>
      </c>
      <c r="BQ52" s="87">
        <v>-1.0486660000000001</v>
      </c>
      <c r="BR52" s="229">
        <v>2.9517250000000002</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41854</v>
      </c>
      <c r="K53" s="87">
        <v>1985.2797</v>
      </c>
      <c r="L53" s="87">
        <v>1377.6868999999999</v>
      </c>
      <c r="M53" s="87">
        <v>3710.2604999999999</v>
      </c>
      <c r="N53" s="87">
        <v>1950.7242000000001</v>
      </c>
      <c r="O53" s="87">
        <v>1143.7333000000001</v>
      </c>
      <c r="P53" s="87">
        <v>2808.5823999999998</v>
      </c>
      <c r="Q53" s="87">
        <v>2101.665</v>
      </c>
      <c r="R53" s="87">
        <v>3378.1934000000001</v>
      </c>
      <c r="S53" s="87">
        <v>2151.4560000000001</v>
      </c>
      <c r="T53" s="87">
        <v>3586.2932999999998</v>
      </c>
      <c r="U53" s="87">
        <v>3759.5893999999998</v>
      </c>
      <c r="V53" s="87">
        <v>5229.3494000000001</v>
      </c>
      <c r="W53" s="87">
        <v>4342.6100999999999</v>
      </c>
      <c r="X53" s="87">
        <v>3590.4533000000001</v>
      </c>
      <c r="Y53" s="87">
        <v>3493.5329999999999</v>
      </c>
      <c r="Z53" s="87">
        <v>4865.0729000000001</v>
      </c>
      <c r="AA53" s="87">
        <v>2309.6152000000002</v>
      </c>
      <c r="AB53" s="87">
        <v>6135.3604999999998</v>
      </c>
      <c r="AC53" s="87">
        <v>5782.8689000000004</v>
      </c>
      <c r="AD53" s="87">
        <v>3206.5828000000001</v>
      </c>
      <c r="AE53" s="87">
        <v>3745.6163999999999</v>
      </c>
      <c r="AF53" s="87">
        <v>4686.8765999999996</v>
      </c>
      <c r="AG53" s="87">
        <v>3716.5738999999999</v>
      </c>
      <c r="AH53" s="87">
        <v>1204.8158000000001</v>
      </c>
      <c r="AI53" s="87">
        <v>3108.7305000000001</v>
      </c>
      <c r="AJ53" s="87">
        <v>2458.8483999999999</v>
      </c>
      <c r="AK53" s="87">
        <v>3131.8896</v>
      </c>
      <c r="AL53" s="87">
        <v>3463.3948</v>
      </c>
      <c r="AM53" s="87">
        <v>2935.8515000000002</v>
      </c>
      <c r="AN53" s="74"/>
      <c r="AO53" s="107">
        <v>41854</v>
      </c>
      <c r="AP53" s="87">
        <v>3.2563240000000002</v>
      </c>
      <c r="AQ53" s="87">
        <v>6.6820029999999999</v>
      </c>
      <c r="AR53" s="87">
        <v>3.314486</v>
      </c>
      <c r="AS53" s="87">
        <v>1.7168060000000001</v>
      </c>
      <c r="AT53" s="87">
        <v>3.445624</v>
      </c>
      <c r="AU53" s="87">
        <v>3.1996540000000002</v>
      </c>
      <c r="AV53" s="87">
        <v>2.293412</v>
      </c>
      <c r="AW53" s="87">
        <v>1.3415250000000001</v>
      </c>
      <c r="AX53" s="87">
        <v>3.665098</v>
      </c>
      <c r="AY53" s="87">
        <v>2.474186</v>
      </c>
      <c r="AZ53" s="87">
        <v>2.02101</v>
      </c>
      <c r="BA53" s="87">
        <v>6.214213</v>
      </c>
      <c r="BB53" s="87">
        <v>2.5920169999999998</v>
      </c>
      <c r="BC53" s="87">
        <v>3.6196890000000002</v>
      </c>
      <c r="BD53" s="87">
        <v>4.1905099999999997</v>
      </c>
      <c r="BE53" s="87">
        <v>3.0316100000000001</v>
      </c>
      <c r="BF53" s="87">
        <v>2.5286490000000001</v>
      </c>
      <c r="BG53" s="87">
        <v>4.2744280000000003</v>
      </c>
      <c r="BH53" s="87">
        <v>4.3690189999999998</v>
      </c>
      <c r="BI53" s="87">
        <v>3.8820429999999999</v>
      </c>
      <c r="BJ53" s="87">
        <v>5.7474489999999996</v>
      </c>
      <c r="BK53" s="87">
        <v>3.5856270000000001</v>
      </c>
      <c r="BL53" s="87">
        <v>0.66751799999999994</v>
      </c>
      <c r="BM53" s="87">
        <v>1.5665819999999999</v>
      </c>
      <c r="BN53" s="87">
        <v>3.9399220000000001</v>
      </c>
      <c r="BO53" s="87">
        <v>1.6595679999999999</v>
      </c>
      <c r="BP53" s="87">
        <v>3.4443250000000001</v>
      </c>
      <c r="BQ53" s="87">
        <v>3.4548800000000002</v>
      </c>
      <c r="BR53" s="229">
        <v>2.52406</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41861</v>
      </c>
      <c r="K54" s="87">
        <v>2046.4458999999999</v>
      </c>
      <c r="L54" s="87">
        <v>1375.7452000000001</v>
      </c>
      <c r="M54" s="87">
        <v>3912.0481</v>
      </c>
      <c r="N54" s="87">
        <v>1977.3261</v>
      </c>
      <c r="O54" s="87">
        <v>1206.0578</v>
      </c>
      <c r="P54" s="87">
        <v>2880.3616999999999</v>
      </c>
      <c r="Q54" s="87">
        <v>2128.0360999999998</v>
      </c>
      <c r="R54" s="87">
        <v>3448.0297999999998</v>
      </c>
      <c r="S54" s="87">
        <v>2208.65</v>
      </c>
      <c r="T54" s="87">
        <v>3700.3141000000001</v>
      </c>
      <c r="U54" s="87">
        <v>3865.2629999999999</v>
      </c>
      <c r="V54" s="87">
        <v>5377.1049999999996</v>
      </c>
      <c r="W54" s="87">
        <v>4427.5364</v>
      </c>
      <c r="X54" s="87">
        <v>3643.7710000000002</v>
      </c>
      <c r="Y54" s="87">
        <v>3640.7253999999998</v>
      </c>
      <c r="Z54" s="87">
        <v>4849.5780000000004</v>
      </c>
      <c r="AA54" s="87">
        <v>2368.2505999999998</v>
      </c>
      <c r="AB54" s="87">
        <v>6179.8194000000003</v>
      </c>
      <c r="AC54" s="87">
        <v>5792.1142</v>
      </c>
      <c r="AD54" s="87">
        <v>3227.1336999999999</v>
      </c>
      <c r="AE54" s="87">
        <v>3677.2754</v>
      </c>
      <c r="AF54" s="87">
        <v>4688.4036999999998</v>
      </c>
      <c r="AG54" s="87">
        <v>3721.5338999999999</v>
      </c>
      <c r="AH54" s="87">
        <v>1225.8811000000001</v>
      </c>
      <c r="AI54" s="87">
        <v>3219.4593</v>
      </c>
      <c r="AJ54" s="87">
        <v>2526.7833000000001</v>
      </c>
      <c r="AK54" s="87">
        <v>3280.8883999999998</v>
      </c>
      <c r="AL54" s="87">
        <v>3613.6547999999998</v>
      </c>
      <c r="AM54" s="87">
        <v>2985.5684999999999</v>
      </c>
      <c r="AN54" s="74"/>
      <c r="AO54" s="107">
        <v>41861</v>
      </c>
      <c r="AP54" s="87">
        <v>3.0809869999999999</v>
      </c>
      <c r="AQ54" s="87">
        <v>-0.14093900000000001</v>
      </c>
      <c r="AR54" s="87">
        <v>5.4386369999999999</v>
      </c>
      <c r="AS54" s="87">
        <v>1.363694</v>
      </c>
      <c r="AT54" s="87">
        <v>5.4492159999999998</v>
      </c>
      <c r="AU54" s="87">
        <v>2.5557129999999999</v>
      </c>
      <c r="AV54" s="87">
        <v>1.254772</v>
      </c>
      <c r="AW54" s="87">
        <v>2.0672709999999999</v>
      </c>
      <c r="AX54" s="87">
        <v>2.6583860000000001</v>
      </c>
      <c r="AY54" s="87">
        <v>3.1793499999999999</v>
      </c>
      <c r="AZ54" s="87">
        <v>2.810775</v>
      </c>
      <c r="BA54" s="87">
        <v>2.8255059999999999</v>
      </c>
      <c r="BB54" s="87">
        <v>1.955651</v>
      </c>
      <c r="BC54" s="87">
        <v>1.484985</v>
      </c>
      <c r="BD54" s="87">
        <v>4.2132820000000004</v>
      </c>
      <c r="BE54" s="87">
        <v>-0.31849300000000003</v>
      </c>
      <c r="BF54" s="87">
        <v>2.5387520000000001</v>
      </c>
      <c r="BG54" s="87">
        <v>0.724634</v>
      </c>
      <c r="BH54" s="87">
        <v>0.15987399999999999</v>
      </c>
      <c r="BI54" s="87">
        <v>0.64089700000000005</v>
      </c>
      <c r="BJ54" s="87">
        <v>-1.82456</v>
      </c>
      <c r="BK54" s="87">
        <v>3.2582E-2</v>
      </c>
      <c r="BL54" s="87">
        <v>0.13345599999999999</v>
      </c>
      <c r="BM54" s="87">
        <v>1.7484249999999999</v>
      </c>
      <c r="BN54" s="87">
        <v>3.5618660000000002</v>
      </c>
      <c r="BO54" s="87">
        <v>2.7628750000000002</v>
      </c>
      <c r="BP54" s="87">
        <v>4.7574730000000001</v>
      </c>
      <c r="BQ54" s="87">
        <v>4.3385179999999997</v>
      </c>
      <c r="BR54" s="229">
        <v>1.6934439999999999</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41866</v>
      </c>
      <c r="K55" s="87">
        <v>2062.4081000000001</v>
      </c>
      <c r="L55" s="87">
        <v>1407.4212</v>
      </c>
      <c r="M55" s="87">
        <v>3895.5394000000001</v>
      </c>
      <c r="N55" s="87">
        <v>2028.9834000000001</v>
      </c>
      <c r="O55" s="87">
        <v>1215.2788</v>
      </c>
      <c r="P55" s="87">
        <v>2974.9683</v>
      </c>
      <c r="Q55" s="87">
        <v>2178.2748000000001</v>
      </c>
      <c r="R55" s="87">
        <v>3546.9573</v>
      </c>
      <c r="S55" s="87">
        <v>2274.9659000000001</v>
      </c>
      <c r="T55" s="87">
        <v>3788.2262000000001</v>
      </c>
      <c r="U55" s="87">
        <v>3974.3011000000001</v>
      </c>
      <c r="V55" s="87">
        <v>5419.9094999999998</v>
      </c>
      <c r="W55" s="87">
        <v>4577.2676000000001</v>
      </c>
      <c r="X55" s="87">
        <v>3756.0048000000002</v>
      </c>
      <c r="Y55" s="87">
        <v>3744.7728000000002</v>
      </c>
      <c r="Z55" s="87">
        <v>4965.6543000000001</v>
      </c>
      <c r="AA55" s="87">
        <v>2425.1194</v>
      </c>
      <c r="AB55" s="87">
        <v>6281.3882000000003</v>
      </c>
      <c r="AC55" s="87">
        <v>5851.8653000000004</v>
      </c>
      <c r="AD55" s="87">
        <v>3372.4913999999999</v>
      </c>
      <c r="AE55" s="87">
        <v>3668.1446000000001</v>
      </c>
      <c r="AF55" s="87">
        <v>4832.6067999999996</v>
      </c>
      <c r="AG55" s="87">
        <v>3812.6918999999998</v>
      </c>
      <c r="AH55" s="87">
        <v>1259.1446000000001</v>
      </c>
      <c r="AI55" s="87">
        <v>3363.0857999999998</v>
      </c>
      <c r="AJ55" s="87">
        <v>2591.4524000000001</v>
      </c>
      <c r="AK55" s="87">
        <v>3366.6097</v>
      </c>
      <c r="AL55" s="87">
        <v>3668.7565</v>
      </c>
      <c r="AM55" s="87">
        <v>3041.9494</v>
      </c>
      <c r="AN55" s="74"/>
      <c r="AO55" s="107">
        <v>41866</v>
      </c>
      <c r="AP55" s="87">
        <v>0.77999600000000002</v>
      </c>
      <c r="AQ55" s="87">
        <v>2.3024610000000001</v>
      </c>
      <c r="AR55" s="87">
        <v>-0.42199599999999998</v>
      </c>
      <c r="AS55" s="87">
        <v>2.6124830000000001</v>
      </c>
      <c r="AT55" s="87">
        <v>0.76455700000000004</v>
      </c>
      <c r="AU55" s="87">
        <v>3.2845390000000001</v>
      </c>
      <c r="AV55" s="87">
        <v>2.3608009999999999</v>
      </c>
      <c r="AW55" s="87">
        <v>2.8691019999999998</v>
      </c>
      <c r="AX55" s="87">
        <v>3.0025539999999999</v>
      </c>
      <c r="AY55" s="87">
        <v>2.3758010000000001</v>
      </c>
      <c r="AZ55" s="87">
        <v>2.8209749999999998</v>
      </c>
      <c r="BA55" s="87">
        <v>0.79605099999999995</v>
      </c>
      <c r="BB55" s="87">
        <v>3.3818169999999999</v>
      </c>
      <c r="BC55" s="87">
        <v>3.080155</v>
      </c>
      <c r="BD55" s="87">
        <v>2.8578760000000001</v>
      </c>
      <c r="BE55" s="87">
        <v>2.3935339999999998</v>
      </c>
      <c r="BF55" s="87">
        <v>2.4013</v>
      </c>
      <c r="BG55" s="87">
        <v>1.643556</v>
      </c>
      <c r="BH55" s="87">
        <v>1.0315939999999999</v>
      </c>
      <c r="BI55" s="87">
        <v>4.5042350000000004</v>
      </c>
      <c r="BJ55" s="87">
        <v>-0.248303</v>
      </c>
      <c r="BK55" s="87">
        <v>3.0757400000000001</v>
      </c>
      <c r="BL55" s="87">
        <v>2.4494739999999999</v>
      </c>
      <c r="BM55" s="87">
        <v>2.7134360000000002</v>
      </c>
      <c r="BN55" s="87">
        <v>4.4611989999999997</v>
      </c>
      <c r="BO55" s="87">
        <v>2.559345</v>
      </c>
      <c r="BP55" s="87">
        <v>2.6127470000000002</v>
      </c>
      <c r="BQ55" s="87">
        <v>1.5248189999999999</v>
      </c>
      <c r="BR55" s="229">
        <v>1.8884479999999999</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74"/>
      <c r="AO56" s="10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29"/>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16" workbookViewId="0">
      <selection activeCell="J1" sqref="J1"/>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7" customWidth="1"/>
    <col min="16" max="16384" width="9" style="70"/>
  </cols>
  <sheetData>
    <row r="1" spans="1:16" ht="24.75" customHeight="1">
      <c r="J1" s="186" t="str">
        <f>[2]!edb()</f>
        <v>Wind资讯</v>
      </c>
      <c r="K1" s="112"/>
      <c r="L1" s="112"/>
      <c r="M1" s="113"/>
      <c r="N1" s="113"/>
      <c r="O1" s="194"/>
    </row>
    <row r="2" spans="1:16" s="189" customFormat="1" ht="25.5">
      <c r="J2" s="190" t="s">
        <v>2348</v>
      </c>
      <c r="K2" s="191" t="s">
        <v>2349</v>
      </c>
      <c r="L2" s="191" t="s">
        <v>2350</v>
      </c>
      <c r="M2" s="192" t="s">
        <v>2351</v>
      </c>
      <c r="N2" s="192" t="s">
        <v>2352</v>
      </c>
      <c r="O2" s="195"/>
    </row>
    <row r="3" spans="1:16">
      <c r="J3" s="94" t="s">
        <v>2353</v>
      </c>
      <c r="K3" s="115" t="s">
        <v>2354</v>
      </c>
      <c r="L3" s="115" t="s">
        <v>2354</v>
      </c>
      <c r="M3" s="115" t="s">
        <v>2354</v>
      </c>
      <c r="N3" s="115" t="s">
        <v>2354</v>
      </c>
      <c r="O3" s="196"/>
    </row>
    <row r="4" spans="1:16">
      <c r="A4" s="205"/>
      <c r="B4" s="198"/>
      <c r="C4" s="198" t="s">
        <v>124</v>
      </c>
      <c r="D4" s="198" t="s">
        <v>125</v>
      </c>
      <c r="E4" s="198" t="s">
        <v>126</v>
      </c>
      <c r="F4" s="198" t="s">
        <v>127</v>
      </c>
      <c r="G4" s="198" t="s">
        <v>128</v>
      </c>
      <c r="H4" s="82"/>
      <c r="J4" s="94" t="s">
        <v>2355</v>
      </c>
      <c r="K4" s="115" t="s">
        <v>116</v>
      </c>
      <c r="L4" s="115" t="s">
        <v>2356</v>
      </c>
      <c r="M4" s="115" t="s">
        <v>116</v>
      </c>
      <c r="N4" s="115" t="s">
        <v>2356</v>
      </c>
    </row>
    <row r="5" spans="1:16">
      <c r="A5" s="71"/>
      <c r="B5" s="72"/>
      <c r="C5" s="82"/>
      <c r="D5" s="82"/>
      <c r="E5" s="82"/>
      <c r="J5" s="94" t="s">
        <v>2357</v>
      </c>
      <c r="K5" s="115" t="s">
        <v>2358</v>
      </c>
      <c r="L5" s="115" t="s">
        <v>2358</v>
      </c>
      <c r="M5" s="115" t="s">
        <v>2358</v>
      </c>
      <c r="N5" s="115" t="s">
        <v>2358</v>
      </c>
    </row>
    <row r="6" spans="1:16">
      <c r="A6" s="76" t="s">
        <v>119</v>
      </c>
      <c r="D6" s="77"/>
      <c r="J6" s="94" t="s">
        <v>2359</v>
      </c>
      <c r="K6" s="193" t="s">
        <v>2360</v>
      </c>
      <c r="L6" s="193" t="s">
        <v>2360</v>
      </c>
      <c r="M6" s="193" t="s">
        <v>2360</v>
      </c>
      <c r="N6" s="193" t="s">
        <v>2360</v>
      </c>
      <c r="P6" s="75"/>
    </row>
    <row r="7" spans="1:16">
      <c r="J7" s="187">
        <v>40025</v>
      </c>
      <c r="K7" s="188">
        <v>55.9</v>
      </c>
      <c r="L7" s="188">
        <v>618.42999999999995</v>
      </c>
      <c r="M7" s="188">
        <v>23.08</v>
      </c>
      <c r="N7" s="188">
        <v>90.34</v>
      </c>
      <c r="P7" s="75"/>
    </row>
    <row r="8" spans="1:16">
      <c r="A8" s="203" t="s">
        <v>629</v>
      </c>
      <c r="B8" s="70">
        <v>4</v>
      </c>
      <c r="D8" s="204"/>
      <c r="J8" s="187">
        <v>40056</v>
      </c>
      <c r="K8" s="188">
        <v>55.2</v>
      </c>
      <c r="L8" s="188">
        <v>750.62</v>
      </c>
      <c r="M8" s="188">
        <v>51.59</v>
      </c>
      <c r="N8" s="188">
        <v>132.19</v>
      </c>
      <c r="P8" s="75"/>
    </row>
    <row r="9" spans="1:16">
      <c r="A9" s="204" t="s">
        <v>630</v>
      </c>
      <c r="J9" s="187">
        <v>40086</v>
      </c>
      <c r="K9" s="188">
        <v>56.4</v>
      </c>
      <c r="L9" s="188">
        <v>896.9</v>
      </c>
      <c r="M9" s="188">
        <v>62.9</v>
      </c>
      <c r="N9" s="188">
        <v>146.28</v>
      </c>
      <c r="P9" s="75"/>
    </row>
    <row r="10" spans="1:16">
      <c r="A10" s="203" t="s">
        <v>631</v>
      </c>
      <c r="J10" s="187">
        <v>40117</v>
      </c>
      <c r="K10" s="188">
        <v>44</v>
      </c>
      <c r="L10" s="188">
        <v>1005.91</v>
      </c>
      <c r="M10" s="188">
        <v>-12.65</v>
      </c>
      <c r="N10" s="188">
        <v>109.01</v>
      </c>
      <c r="P10" s="75"/>
    </row>
    <row r="11" spans="1:16">
      <c r="A11" s="203" t="s">
        <v>632</v>
      </c>
      <c r="J11" s="187">
        <v>40147</v>
      </c>
      <c r="K11" s="188">
        <v>38.46</v>
      </c>
      <c r="L11" s="188">
        <v>1150.75</v>
      </c>
      <c r="M11" s="188">
        <v>9.23</v>
      </c>
      <c r="N11" s="188">
        <v>144.84</v>
      </c>
      <c r="P11" s="75"/>
    </row>
    <row r="12" spans="1:16">
      <c r="A12" s="116"/>
      <c r="J12" s="187">
        <v>40178</v>
      </c>
      <c r="K12" s="188">
        <v>0</v>
      </c>
      <c r="L12" s="188">
        <v>1864.82</v>
      </c>
      <c r="M12" s="188">
        <v>0</v>
      </c>
      <c r="N12" s="188">
        <v>0</v>
      </c>
    </row>
    <row r="13" spans="1:16">
      <c r="J13" s="187">
        <v>40209</v>
      </c>
      <c r="K13" s="188">
        <v>-34.299999999999997</v>
      </c>
      <c r="L13" s="188">
        <v>51.8</v>
      </c>
      <c r="M13" s="188">
        <v>-34.299999999999997</v>
      </c>
      <c r="N13" s="188">
        <v>51.8</v>
      </c>
    </row>
    <row r="14" spans="1:16">
      <c r="A14" s="70" t="s">
        <v>135</v>
      </c>
      <c r="B14" s="70">
        <v>3</v>
      </c>
      <c r="J14" s="187">
        <v>40237</v>
      </c>
      <c r="K14" s="188">
        <v>-11.8</v>
      </c>
      <c r="L14" s="188">
        <v>112.49</v>
      </c>
      <c r="M14" s="188">
        <v>24.57</v>
      </c>
      <c r="N14" s="188">
        <v>60.69</v>
      </c>
    </row>
    <row r="15" spans="1:16">
      <c r="A15" s="133" t="s">
        <v>633</v>
      </c>
      <c r="J15" s="187">
        <v>40268</v>
      </c>
      <c r="K15" s="188">
        <v>-21.1</v>
      </c>
      <c r="L15" s="188">
        <v>172.89</v>
      </c>
      <c r="M15" s="188">
        <v>-34.08</v>
      </c>
      <c r="N15" s="188">
        <v>60.4</v>
      </c>
    </row>
    <row r="16" spans="1:16">
      <c r="A16" s="204" t="s">
        <v>701</v>
      </c>
      <c r="J16" s="187">
        <v>40298</v>
      </c>
      <c r="K16" s="188">
        <v>-22.8</v>
      </c>
      <c r="L16" s="188">
        <v>247.27</v>
      </c>
      <c r="M16" s="188">
        <v>-26.33</v>
      </c>
      <c r="N16" s="188">
        <v>74.38</v>
      </c>
    </row>
    <row r="17" spans="1:14">
      <c r="J17" s="187">
        <v>40329</v>
      </c>
      <c r="K17" s="188">
        <v>-18.77</v>
      </c>
      <c r="L17" s="188">
        <v>336.75</v>
      </c>
      <c r="M17" s="188">
        <v>-5.25</v>
      </c>
      <c r="N17" s="188">
        <v>89.48</v>
      </c>
    </row>
    <row r="18" spans="1:14">
      <c r="J18" s="187">
        <v>40359</v>
      </c>
      <c r="K18" s="188">
        <v>2.34</v>
      </c>
      <c r="L18" s="188">
        <v>540.45000000000005</v>
      </c>
      <c r="M18" s="188">
        <v>79.42</v>
      </c>
      <c r="N18" s="188">
        <v>203.7</v>
      </c>
    </row>
    <row r="19" spans="1:14">
      <c r="J19" s="187">
        <v>40390</v>
      </c>
      <c r="K19" s="188">
        <v>8.8000000000000007</v>
      </c>
      <c r="L19" s="188">
        <v>672.75</v>
      </c>
      <c r="M19" s="188">
        <v>46.45</v>
      </c>
      <c r="N19" s="188">
        <v>132.30000000000001</v>
      </c>
    </row>
    <row r="20" spans="1:14">
      <c r="J20" s="187">
        <v>40421</v>
      </c>
      <c r="K20" s="188">
        <v>11.1</v>
      </c>
      <c r="L20" s="188">
        <v>833.99</v>
      </c>
      <c r="M20" s="188">
        <v>21.98</v>
      </c>
      <c r="N20" s="188">
        <v>161.24</v>
      </c>
    </row>
    <row r="21" spans="1:14">
      <c r="J21" s="187">
        <v>40451</v>
      </c>
      <c r="K21" s="188">
        <v>24.5</v>
      </c>
      <c r="L21" s="188">
        <v>1116.31</v>
      </c>
      <c r="M21" s="188">
        <v>93</v>
      </c>
      <c r="N21" s="188">
        <v>282.32</v>
      </c>
    </row>
    <row r="22" spans="1:14">
      <c r="J22" s="187">
        <v>40482</v>
      </c>
      <c r="K22" s="188">
        <v>34.9</v>
      </c>
      <c r="L22" s="188">
        <v>1356.5</v>
      </c>
      <c r="M22" s="188">
        <v>120.34</v>
      </c>
      <c r="N22" s="188">
        <v>240.19</v>
      </c>
    </row>
    <row r="23" spans="1:14">
      <c r="J23" s="187">
        <v>40512</v>
      </c>
      <c r="K23" s="188">
        <v>50.5</v>
      </c>
      <c r="L23" s="188">
        <v>1732.24</v>
      </c>
      <c r="M23" s="188">
        <v>159.41999999999999</v>
      </c>
      <c r="N23" s="188">
        <v>375.74</v>
      </c>
    </row>
    <row r="24" spans="1:14">
      <c r="A24" s="77" t="s">
        <v>120</v>
      </c>
      <c r="J24" s="187">
        <v>40543</v>
      </c>
      <c r="K24" s="188">
        <v>25.4</v>
      </c>
      <c r="L24" s="188">
        <v>2426</v>
      </c>
      <c r="M24" s="188">
        <v>0</v>
      </c>
      <c r="N24" s="188">
        <v>0</v>
      </c>
    </row>
    <row r="25" spans="1:14">
      <c r="J25" s="187">
        <v>40574</v>
      </c>
      <c r="K25" s="188">
        <v>51.41</v>
      </c>
      <c r="L25" s="188">
        <v>78.430000000000007</v>
      </c>
      <c r="M25" s="188">
        <v>51.41</v>
      </c>
      <c r="N25" s="188">
        <v>78.430000000000007</v>
      </c>
    </row>
    <row r="26" spans="1:14">
      <c r="J26" s="187">
        <v>40602</v>
      </c>
      <c r="K26" s="188">
        <v>1.5</v>
      </c>
      <c r="L26" s="188">
        <v>114.13</v>
      </c>
      <c r="M26" s="188">
        <v>0</v>
      </c>
      <c r="N26" s="188">
        <v>0</v>
      </c>
    </row>
    <row r="27" spans="1:14">
      <c r="J27" s="187">
        <v>40633</v>
      </c>
      <c r="K27" s="188">
        <v>33.1</v>
      </c>
      <c r="L27" s="188">
        <v>230.1</v>
      </c>
      <c r="M27" s="188">
        <v>92</v>
      </c>
      <c r="N27" s="188">
        <v>115.97</v>
      </c>
    </row>
    <row r="28" spans="1:14">
      <c r="J28" s="187">
        <v>40663</v>
      </c>
      <c r="K28" s="188">
        <v>37.200000000000003</v>
      </c>
      <c r="L28" s="188">
        <v>339.31</v>
      </c>
      <c r="M28" s="188">
        <v>46.83</v>
      </c>
      <c r="N28" s="188">
        <v>109.21</v>
      </c>
    </row>
    <row r="29" spans="1:14">
      <c r="J29" s="187">
        <v>40694</v>
      </c>
      <c r="K29" s="188">
        <v>44.8</v>
      </c>
      <c r="L29" s="188">
        <v>487.73</v>
      </c>
      <c r="M29" s="188">
        <v>65.87</v>
      </c>
      <c r="N29" s="188">
        <v>148.41999999999999</v>
      </c>
    </row>
    <row r="30" spans="1:14">
      <c r="J30" s="187">
        <v>40724</v>
      </c>
      <c r="K30" s="188">
        <v>35.9</v>
      </c>
      <c r="L30" s="188">
        <v>734.44</v>
      </c>
      <c r="M30" s="188">
        <v>21.11</v>
      </c>
      <c r="N30" s="188">
        <v>246.71</v>
      </c>
    </row>
    <row r="31" spans="1:14">
      <c r="J31" s="187">
        <v>40755</v>
      </c>
      <c r="K31" s="188">
        <v>27.5</v>
      </c>
      <c r="L31" s="188">
        <v>857.8</v>
      </c>
      <c r="M31" s="188">
        <v>-6.76</v>
      </c>
      <c r="N31" s="188">
        <v>123.36</v>
      </c>
    </row>
    <row r="32" spans="1:14">
      <c r="J32" s="187">
        <v>40786</v>
      </c>
      <c r="K32" s="188">
        <v>27.2</v>
      </c>
      <c r="L32" s="188">
        <v>1060.83</v>
      </c>
      <c r="M32" s="188">
        <v>25.92</v>
      </c>
      <c r="N32" s="188">
        <v>203.03</v>
      </c>
    </row>
    <row r="33" spans="10:14">
      <c r="J33" s="187">
        <v>40816</v>
      </c>
      <c r="K33" s="188">
        <v>20.2</v>
      </c>
      <c r="L33" s="188">
        <v>1341.85</v>
      </c>
      <c r="M33" s="188">
        <v>-0.46</v>
      </c>
      <c r="N33" s="188">
        <v>281.02</v>
      </c>
    </row>
    <row r="34" spans="10:14">
      <c r="J34" s="187">
        <v>40847</v>
      </c>
      <c r="K34" s="188">
        <v>16.18</v>
      </c>
      <c r="L34" s="188">
        <v>1575.95</v>
      </c>
      <c r="M34" s="188">
        <v>-2.54</v>
      </c>
      <c r="N34" s="188">
        <v>234.1</v>
      </c>
    </row>
    <row r="35" spans="10:14">
      <c r="J35" s="187">
        <v>40877</v>
      </c>
      <c r="K35" s="188">
        <v>10.73</v>
      </c>
      <c r="L35" s="188">
        <v>1918.17</v>
      </c>
      <c r="M35" s="188">
        <v>-8.92</v>
      </c>
      <c r="N35" s="188">
        <v>342.22</v>
      </c>
    </row>
    <row r="36" spans="10:14">
      <c r="J36" s="187">
        <v>40908</v>
      </c>
      <c r="K36" s="188">
        <v>7.2</v>
      </c>
      <c r="L36" s="188">
        <v>2618</v>
      </c>
      <c r="M36" s="188">
        <v>0</v>
      </c>
      <c r="N36" s="188">
        <v>0</v>
      </c>
    </row>
    <row r="37" spans="10:14">
      <c r="J37" s="187">
        <v>40939</v>
      </c>
      <c r="K37" s="188">
        <v>8.24</v>
      </c>
      <c r="L37" s="188">
        <v>84.89</v>
      </c>
      <c r="M37" s="188">
        <v>8.24</v>
      </c>
      <c r="N37" s="188">
        <v>84.89</v>
      </c>
    </row>
    <row r="38" spans="10:14">
      <c r="J38" s="187">
        <v>40968</v>
      </c>
      <c r="K38" s="188">
        <v>77.97</v>
      </c>
      <c r="L38" s="188">
        <v>203.12</v>
      </c>
      <c r="M38" s="188">
        <v>0</v>
      </c>
      <c r="N38" s="188">
        <v>118.23</v>
      </c>
    </row>
    <row r="39" spans="10:14">
      <c r="J39" s="187">
        <v>40999</v>
      </c>
      <c r="K39" s="188">
        <v>64.84</v>
      </c>
      <c r="L39" s="188">
        <v>379.29</v>
      </c>
      <c r="M39" s="188">
        <v>51.91</v>
      </c>
      <c r="N39" s="188">
        <v>176.17</v>
      </c>
    </row>
    <row r="40" spans="10:14">
      <c r="J40" s="187">
        <v>41029</v>
      </c>
      <c r="K40" s="188">
        <v>44.42</v>
      </c>
      <c r="L40" s="188">
        <v>490.02</v>
      </c>
      <c r="M40" s="188">
        <v>1.39</v>
      </c>
      <c r="N40" s="188">
        <v>110.73</v>
      </c>
    </row>
    <row r="41" spans="10:14">
      <c r="J41" s="187">
        <v>41060</v>
      </c>
      <c r="K41" s="188">
        <v>34.86</v>
      </c>
      <c r="L41" s="188">
        <v>657.74</v>
      </c>
      <c r="M41" s="188">
        <v>13</v>
      </c>
      <c r="N41" s="188">
        <v>167.72</v>
      </c>
    </row>
    <row r="42" spans="10:14">
      <c r="J42" s="187">
        <v>41090</v>
      </c>
      <c r="K42" s="188">
        <v>26.3</v>
      </c>
      <c r="L42" s="188">
        <v>927.6</v>
      </c>
      <c r="M42" s="188">
        <v>9.36</v>
      </c>
      <c r="N42" s="188">
        <v>269.8</v>
      </c>
    </row>
    <row r="43" spans="10:14">
      <c r="J43" s="187">
        <v>41121</v>
      </c>
      <c r="K43" s="188">
        <v>28.8</v>
      </c>
      <c r="L43" s="188">
        <v>1104.5999999999999</v>
      </c>
      <c r="M43" s="188">
        <v>43.6</v>
      </c>
      <c r="N43" s="188">
        <v>177.1</v>
      </c>
    </row>
    <row r="44" spans="10:14">
      <c r="J44" s="187">
        <v>41152</v>
      </c>
      <c r="K44" s="188">
        <v>24.3</v>
      </c>
      <c r="L44" s="188">
        <v>1318.2</v>
      </c>
      <c r="M44" s="188">
        <v>5.2</v>
      </c>
      <c r="N44" s="188">
        <v>213.6</v>
      </c>
    </row>
    <row r="45" spans="10:14">
      <c r="J45" s="187">
        <v>41182</v>
      </c>
      <c r="K45" s="188">
        <v>19.2</v>
      </c>
      <c r="L45" s="188">
        <v>1598.9</v>
      </c>
      <c r="M45" s="188">
        <v>-0.11</v>
      </c>
      <c r="N45" s="188">
        <v>280.7</v>
      </c>
    </row>
    <row r="46" spans="10:14">
      <c r="J46" s="187">
        <v>41213</v>
      </c>
      <c r="K46" s="188">
        <v>16.3</v>
      </c>
      <c r="L46" s="188">
        <v>1833.3</v>
      </c>
      <c r="M46" s="188">
        <v>0.09</v>
      </c>
      <c r="N46" s="188">
        <v>234.3</v>
      </c>
    </row>
    <row r="47" spans="10:14">
      <c r="J47" s="187">
        <v>41243</v>
      </c>
      <c r="K47" s="188">
        <v>12.6</v>
      </c>
      <c r="L47" s="188">
        <v>2159.1799999999998</v>
      </c>
      <c r="M47" s="188">
        <v>-4.7699999999999996</v>
      </c>
      <c r="N47" s="188">
        <v>325.89999999999998</v>
      </c>
    </row>
    <row r="48" spans="10:14">
      <c r="J48" s="187">
        <v>41274</v>
      </c>
      <c r="K48" s="188">
        <v>11</v>
      </c>
      <c r="L48" s="188">
        <v>2932</v>
      </c>
      <c r="M48" s="188">
        <v>0</v>
      </c>
      <c r="N48" s="188">
        <v>0</v>
      </c>
    </row>
    <row r="49" spans="10:14">
      <c r="J49" s="187">
        <v>41305</v>
      </c>
      <c r="K49" s="188">
        <v>100.7</v>
      </c>
      <c r="L49" s="188">
        <v>170.34</v>
      </c>
      <c r="M49" s="188">
        <v>100.7</v>
      </c>
      <c r="N49" s="188">
        <v>170.34</v>
      </c>
    </row>
    <row r="50" spans="10:14">
      <c r="J50" s="187">
        <v>41333</v>
      </c>
      <c r="K50" s="188">
        <v>42.7</v>
      </c>
      <c r="L50" s="188">
        <v>289.77999999999997</v>
      </c>
      <c r="M50" s="188">
        <v>1.02</v>
      </c>
      <c r="N50" s="188">
        <v>119.44</v>
      </c>
    </row>
    <row r="51" spans="10:14">
      <c r="J51" s="187">
        <v>41364</v>
      </c>
      <c r="K51" s="188">
        <v>28</v>
      </c>
      <c r="L51" s="188">
        <v>485.59</v>
      </c>
      <c r="M51" s="188">
        <v>11.15</v>
      </c>
      <c r="N51" s="188">
        <v>195.81</v>
      </c>
    </row>
    <row r="52" spans="10:14">
      <c r="J52" s="187">
        <v>41394</v>
      </c>
      <c r="K52" s="188">
        <v>28.643699999999999</v>
      </c>
      <c r="L52" s="188">
        <v>630.38</v>
      </c>
      <c r="M52" s="188">
        <v>30.76</v>
      </c>
      <c r="N52" s="188">
        <v>144.79</v>
      </c>
    </row>
    <row r="53" spans="10:14">
      <c r="J53" s="187">
        <v>41425</v>
      </c>
      <c r="K53" s="188">
        <v>24.89</v>
      </c>
      <c r="L53" s="188">
        <v>821.46</v>
      </c>
      <c r="M53" s="188">
        <v>13.93</v>
      </c>
      <c r="N53" s="188">
        <v>191.08</v>
      </c>
    </row>
    <row r="54" spans="10:14">
      <c r="J54" s="187">
        <v>41455</v>
      </c>
      <c r="K54" s="188">
        <v>14.13</v>
      </c>
      <c r="L54" s="188">
        <v>1058.6199999999999</v>
      </c>
      <c r="M54" s="188">
        <v>-12.1</v>
      </c>
      <c r="N54" s="188">
        <v>237.16</v>
      </c>
    </row>
    <row r="55" spans="10:14">
      <c r="J55" s="187">
        <v>41486</v>
      </c>
      <c r="K55" s="188">
        <v>11.2</v>
      </c>
      <c r="L55" s="188">
        <v>1228.33</v>
      </c>
      <c r="M55" s="188">
        <v>-4.17</v>
      </c>
      <c r="N55" s="188">
        <v>169.71</v>
      </c>
    </row>
    <row r="56" spans="10:14">
      <c r="J56" s="187">
        <v>41517</v>
      </c>
      <c r="K56" s="188">
        <v>9.02</v>
      </c>
      <c r="L56" s="188">
        <v>1437.21</v>
      </c>
      <c r="M56" s="188">
        <v>-2.21</v>
      </c>
      <c r="N56" s="188">
        <v>208.88</v>
      </c>
    </row>
    <row r="57" spans="10:14">
      <c r="J57" s="187">
        <v>41547</v>
      </c>
      <c r="K57" s="188">
        <v>8.67</v>
      </c>
      <c r="L57" s="188">
        <v>1737.6</v>
      </c>
      <c r="M57" s="188">
        <v>7.01</v>
      </c>
      <c r="N57" s="188">
        <v>300.39</v>
      </c>
    </row>
    <row r="58" spans="10:14">
      <c r="J58" s="187">
        <v>41578</v>
      </c>
      <c r="K58" s="188">
        <v>12.65</v>
      </c>
      <c r="L58" s="188">
        <v>2065.2199999999998</v>
      </c>
      <c r="M58" s="188">
        <v>39.83</v>
      </c>
      <c r="N58" s="188">
        <v>327.62</v>
      </c>
    </row>
    <row r="59" spans="10:14">
      <c r="J59" s="187">
        <v>41608</v>
      </c>
      <c r="K59" s="188">
        <v>14.12</v>
      </c>
      <c r="L59" s="188">
        <v>2464.11</v>
      </c>
      <c r="M59" s="188">
        <v>22.4</v>
      </c>
      <c r="N59" s="188">
        <v>398.89</v>
      </c>
    </row>
    <row r="60" spans="10:14">
      <c r="J60" s="187">
        <v>41639</v>
      </c>
      <c r="K60" s="188">
        <v>14.2</v>
      </c>
      <c r="L60" s="188">
        <v>3383</v>
      </c>
      <c r="M60" s="188">
        <v>0</v>
      </c>
      <c r="N60" s="188">
        <v>918.89</v>
      </c>
    </row>
    <row r="61" spans="10:14">
      <c r="J61" s="187">
        <v>41670</v>
      </c>
      <c r="K61" s="188">
        <v>-3.67</v>
      </c>
      <c r="L61" s="188">
        <v>164.53</v>
      </c>
      <c r="M61" s="188">
        <v>-3.67</v>
      </c>
      <c r="N61" s="188">
        <v>164.53</v>
      </c>
    </row>
    <row r="62" spans="10:14">
      <c r="J62" s="187">
        <v>41698</v>
      </c>
      <c r="K62" s="188">
        <v>-12.279400000000001</v>
      </c>
      <c r="L62" s="188">
        <v>254.96</v>
      </c>
      <c r="M62" s="188">
        <v>-24.2883</v>
      </c>
      <c r="N62" s="188">
        <v>90.43</v>
      </c>
    </row>
    <row r="63" spans="10:14">
      <c r="J63" s="187">
        <v>41729</v>
      </c>
      <c r="K63" s="188">
        <v>-4.7492000000000001</v>
      </c>
      <c r="L63" s="188">
        <v>467.51</v>
      </c>
      <c r="M63" s="188">
        <v>8.5490999999999993</v>
      </c>
      <c r="N63" s="188">
        <v>212.55</v>
      </c>
    </row>
    <row r="64" spans="10:14">
      <c r="J64" s="187">
        <v>41759</v>
      </c>
      <c r="K64" s="188">
        <v>-8.4611000000000001</v>
      </c>
      <c r="L64" s="188">
        <v>602.92999999999995</v>
      </c>
      <c r="M64" s="188">
        <v>-6.4714</v>
      </c>
      <c r="N64" s="188">
        <v>135.41999999999999</v>
      </c>
    </row>
    <row r="65" spans="10:14">
      <c r="J65" s="187">
        <v>41790</v>
      </c>
      <c r="K65" s="188">
        <v>-0.10489999999999999</v>
      </c>
      <c r="L65" s="188">
        <v>866.53</v>
      </c>
      <c r="M65" s="188">
        <v>37.950000000000003</v>
      </c>
      <c r="N65" s="188">
        <v>263.60000000000002</v>
      </c>
    </row>
    <row r="66" spans="10:14">
      <c r="J66" s="226">
        <v>41820</v>
      </c>
      <c r="K66" s="227">
        <v>11.4</v>
      </c>
      <c r="L66" s="227">
        <v>1239.68</v>
      </c>
      <c r="M66" s="227">
        <v>57.341000000000001</v>
      </c>
      <c r="N66" s="227">
        <v>373.15</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0"/>
  <sheetViews>
    <sheetView zoomScale="90" zoomScaleNormal="90" workbookViewId="0">
      <selection activeCell="D24" sqref="D24"/>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4"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1" t="s">
        <v>9</v>
      </c>
      <c r="F3" s="28" t="s">
        <v>5</v>
      </c>
    </row>
    <row r="4" spans="1:6" ht="26.25" customHeight="1">
      <c r="A4" s="29">
        <v>41849</v>
      </c>
      <c r="B4" s="212" t="s">
        <v>865</v>
      </c>
      <c r="C4" s="212" t="s">
        <v>1914</v>
      </c>
      <c r="D4" s="212" t="s">
        <v>1915</v>
      </c>
      <c r="E4" s="290" t="s">
        <v>1916</v>
      </c>
      <c r="F4" s="212"/>
    </row>
    <row r="5" spans="1:6" ht="26.25" customHeight="1">
      <c r="A5" s="29">
        <v>41849</v>
      </c>
      <c r="B5" s="212" t="s">
        <v>865</v>
      </c>
      <c r="C5" s="212" t="s">
        <v>1917</v>
      </c>
      <c r="D5" s="212" t="s">
        <v>1918</v>
      </c>
      <c r="E5" s="274" t="s">
        <v>1919</v>
      </c>
      <c r="F5" s="212"/>
    </row>
    <row r="6" spans="1:6" ht="26.25" customHeight="1">
      <c r="A6" s="29">
        <v>41754</v>
      </c>
      <c r="B6" s="212" t="s">
        <v>1920</v>
      </c>
      <c r="C6" s="212" t="s">
        <v>1917</v>
      </c>
      <c r="D6" s="212" t="s">
        <v>1921</v>
      </c>
      <c r="E6" s="274" t="s">
        <v>1922</v>
      </c>
      <c r="F6" s="212"/>
    </row>
    <row r="7" spans="1:6" ht="26.25" customHeight="1">
      <c r="A7" s="29">
        <v>41604</v>
      </c>
      <c r="B7" s="212" t="s">
        <v>1347</v>
      </c>
      <c r="C7" s="212" t="s">
        <v>961</v>
      </c>
      <c r="D7" s="212" t="s">
        <v>959</v>
      </c>
      <c r="E7" s="212" t="s">
        <v>960</v>
      </c>
      <c r="F7" s="212"/>
    </row>
    <row r="8" spans="1:6" ht="27.75" customHeight="1">
      <c r="A8" s="29">
        <v>41566</v>
      </c>
      <c r="B8" s="212" t="s">
        <v>865</v>
      </c>
      <c r="C8" s="212" t="s">
        <v>869</v>
      </c>
      <c r="D8" s="202" t="s">
        <v>870</v>
      </c>
      <c r="E8" s="202" t="s">
        <v>871</v>
      </c>
      <c r="F8" s="212"/>
    </row>
    <row r="9" spans="1:6" s="134" customFormat="1" ht="27.75" customHeight="1">
      <c r="A9" s="220">
        <v>41556</v>
      </c>
      <c r="B9" s="212" t="s">
        <v>847</v>
      </c>
      <c r="C9" s="212" t="s">
        <v>886</v>
      </c>
      <c r="D9" s="221" t="s">
        <v>872</v>
      </c>
      <c r="E9" s="221" t="s">
        <v>873</v>
      </c>
      <c r="F9" s="212"/>
    </row>
    <row r="10" spans="1:6" s="134" customFormat="1" ht="27.75" customHeight="1">
      <c r="A10" s="220">
        <v>41546</v>
      </c>
      <c r="B10" s="212" t="s">
        <v>847</v>
      </c>
      <c r="C10" s="212" t="s">
        <v>887</v>
      </c>
      <c r="D10" s="221" t="s">
        <v>875</v>
      </c>
      <c r="E10" s="221" t="s">
        <v>874</v>
      </c>
      <c r="F10" s="212"/>
    </row>
    <row r="11" spans="1:6" s="134" customFormat="1" ht="27.75" customHeight="1">
      <c r="A11" s="220">
        <v>41545</v>
      </c>
      <c r="B11" s="212" t="s">
        <v>847</v>
      </c>
      <c r="C11" s="212" t="s">
        <v>888</v>
      </c>
      <c r="D11" s="221" t="s">
        <v>877</v>
      </c>
      <c r="E11" s="221" t="s">
        <v>876</v>
      </c>
      <c r="F11" s="212"/>
    </row>
    <row r="12" spans="1:6" s="134" customFormat="1" ht="27.75" customHeight="1">
      <c r="A12" s="220">
        <v>41542</v>
      </c>
      <c r="B12" s="212" t="s">
        <v>847</v>
      </c>
      <c r="C12" s="212" t="s">
        <v>889</v>
      </c>
      <c r="D12" s="221" t="s">
        <v>879</v>
      </c>
      <c r="E12" s="221" t="s">
        <v>878</v>
      </c>
      <c r="F12" s="212"/>
    </row>
    <row r="13" spans="1:6" s="134" customFormat="1" ht="27.75" customHeight="1">
      <c r="A13" s="220">
        <v>41535</v>
      </c>
      <c r="B13" s="212" t="s">
        <v>847</v>
      </c>
      <c r="C13" s="212" t="s">
        <v>890</v>
      </c>
      <c r="D13" s="221" t="s">
        <v>881</v>
      </c>
      <c r="E13" s="221" t="s">
        <v>880</v>
      </c>
      <c r="F13" s="212"/>
    </row>
    <row r="14" spans="1:6" s="134" customFormat="1" ht="27.75" customHeight="1">
      <c r="A14" s="220">
        <v>41534</v>
      </c>
      <c r="B14" s="212" t="s">
        <v>847</v>
      </c>
      <c r="C14" s="212" t="s">
        <v>891</v>
      </c>
      <c r="D14" s="221" t="s">
        <v>883</v>
      </c>
      <c r="E14" s="221" t="s">
        <v>882</v>
      </c>
      <c r="F14" s="212"/>
    </row>
    <row r="15" spans="1:6" s="134" customFormat="1" ht="27.75" customHeight="1">
      <c r="A15" s="220">
        <v>41529</v>
      </c>
      <c r="B15" s="212" t="s">
        <v>847</v>
      </c>
      <c r="C15" s="212" t="s">
        <v>892</v>
      </c>
      <c r="D15" s="221" t="s">
        <v>885</v>
      </c>
      <c r="E15" s="221" t="s">
        <v>884</v>
      </c>
      <c r="F15" s="212"/>
    </row>
    <row r="16" spans="1:6" s="134" customFormat="1" ht="27.75" customHeight="1">
      <c r="A16" s="220">
        <v>41528</v>
      </c>
      <c r="B16" s="212" t="s">
        <v>847</v>
      </c>
      <c r="C16" s="212" t="s">
        <v>867</v>
      </c>
      <c r="D16" s="221" t="s">
        <v>868</v>
      </c>
      <c r="E16" s="221" t="s">
        <v>866</v>
      </c>
      <c r="F16" s="212"/>
    </row>
    <row r="17" spans="1:6" s="134" customFormat="1" ht="27.75" customHeight="1">
      <c r="A17" s="220">
        <v>41527</v>
      </c>
      <c r="B17" s="212" t="s">
        <v>847</v>
      </c>
      <c r="C17" s="221" t="s">
        <v>848</v>
      </c>
      <c r="D17" s="221" t="s">
        <v>849</v>
      </c>
      <c r="E17" s="221" t="s">
        <v>850</v>
      </c>
      <c r="F17" s="212"/>
    </row>
    <row r="18" spans="1:6" s="134" customFormat="1" ht="27.75" customHeight="1">
      <c r="A18" s="220">
        <v>41519</v>
      </c>
      <c r="B18" s="212" t="s">
        <v>851</v>
      </c>
      <c r="C18" s="221" t="s">
        <v>852</v>
      </c>
      <c r="D18" s="221" t="s">
        <v>853</v>
      </c>
      <c r="E18" s="221" t="s">
        <v>854</v>
      </c>
      <c r="F18" s="212"/>
    </row>
    <row r="19" spans="1:6" s="134" customFormat="1" ht="27.75" customHeight="1">
      <c r="A19" s="220">
        <v>41498</v>
      </c>
      <c r="B19" s="212" t="s">
        <v>855</v>
      </c>
      <c r="C19" s="221" t="s">
        <v>856</v>
      </c>
      <c r="D19" s="221" t="s">
        <v>857</v>
      </c>
      <c r="E19" s="221" t="s">
        <v>858</v>
      </c>
      <c r="F19" s="212"/>
    </row>
    <row r="20" spans="1:6" s="134" customFormat="1" ht="27.75" customHeight="1">
      <c r="A20" s="220">
        <v>41492</v>
      </c>
      <c r="B20" s="212" t="s">
        <v>859</v>
      </c>
      <c r="C20" s="221" t="s">
        <v>860</v>
      </c>
      <c r="D20" s="221" t="s">
        <v>861</v>
      </c>
      <c r="E20" s="221" t="s">
        <v>862</v>
      </c>
      <c r="F20" s="212"/>
    </row>
    <row r="21" spans="1:6" s="134" customFormat="1" ht="27.75" customHeight="1">
      <c r="A21" s="220">
        <v>41485</v>
      </c>
      <c r="B21" s="212" t="s">
        <v>859</v>
      </c>
      <c r="C21" s="221" t="s">
        <v>852</v>
      </c>
      <c r="D21" s="222" t="s">
        <v>863</v>
      </c>
      <c r="E21" s="221" t="s">
        <v>864</v>
      </c>
      <c r="F21" s="212"/>
    </row>
    <row r="22" spans="1:6" ht="27.75" customHeight="1">
      <c r="A22" s="29"/>
      <c r="B22" s="166" t="s">
        <v>593</v>
      </c>
      <c r="C22" s="166" t="s">
        <v>404</v>
      </c>
      <c r="D22" s="171" t="s">
        <v>589</v>
      </c>
      <c r="E22" s="165" t="s">
        <v>594</v>
      </c>
      <c r="F22" s="166"/>
    </row>
    <row r="23" spans="1:6" ht="27.75" customHeight="1">
      <c r="A23" s="29"/>
      <c r="B23" s="172" t="s">
        <v>163</v>
      </c>
      <c r="C23" s="166" t="s">
        <v>590</v>
      </c>
      <c r="D23" s="171" t="s">
        <v>588</v>
      </c>
      <c r="E23" s="165" t="s">
        <v>591</v>
      </c>
      <c r="F23" s="166" t="s">
        <v>592</v>
      </c>
    </row>
    <row r="24" spans="1:6" ht="27.75" customHeight="1">
      <c r="A24" s="29">
        <v>41297</v>
      </c>
      <c r="B24" s="161" t="s">
        <v>200</v>
      </c>
      <c r="C24" s="166" t="s">
        <v>406</v>
      </c>
      <c r="D24" s="165" t="s">
        <v>555</v>
      </c>
      <c r="E24" s="165" t="s">
        <v>556</v>
      </c>
      <c r="F24" s="161"/>
    </row>
    <row r="25" spans="1:6" ht="27.75" customHeight="1">
      <c r="A25" s="29">
        <v>41299</v>
      </c>
      <c r="B25" s="157" t="s">
        <v>514</v>
      </c>
      <c r="C25" s="157" t="s">
        <v>394</v>
      </c>
      <c r="D25" s="158" t="s">
        <v>510</v>
      </c>
      <c r="E25" s="156" t="s">
        <v>511</v>
      </c>
      <c r="F25" s="159" t="s">
        <v>513</v>
      </c>
    </row>
    <row r="26" spans="1:6" ht="27.75" customHeight="1">
      <c r="A26" s="29">
        <v>41297</v>
      </c>
      <c r="B26" s="155" t="s">
        <v>506</v>
      </c>
      <c r="C26" s="155" t="s">
        <v>406</v>
      </c>
      <c r="D26" s="156" t="s">
        <v>505</v>
      </c>
      <c r="E26" s="156" t="s">
        <v>507</v>
      </c>
      <c r="F26" s="157" t="s">
        <v>512</v>
      </c>
    </row>
    <row r="27" spans="1:6" ht="27.75" customHeight="1">
      <c r="A27" s="29">
        <v>41291</v>
      </c>
      <c r="B27" s="161" t="s">
        <v>559</v>
      </c>
      <c r="C27" s="161" t="s">
        <v>404</v>
      </c>
      <c r="D27" s="158" t="s">
        <v>557</v>
      </c>
      <c r="E27" s="158" t="s">
        <v>558</v>
      </c>
      <c r="F27" s="161"/>
    </row>
    <row r="28" spans="1:6" ht="27.75" customHeight="1">
      <c r="A28" s="29"/>
      <c r="B28" s="142" t="s">
        <v>164</v>
      </c>
      <c r="C28" s="142" t="s">
        <v>459</v>
      </c>
      <c r="D28" s="144" t="s">
        <v>458</v>
      </c>
      <c r="E28" s="144" t="s">
        <v>460</v>
      </c>
      <c r="F28" s="138"/>
    </row>
    <row r="29" spans="1:6" ht="27.75" customHeight="1">
      <c r="A29" s="29">
        <v>41284</v>
      </c>
      <c r="B29" s="127" t="s">
        <v>161</v>
      </c>
      <c r="C29" s="127" t="s">
        <v>387</v>
      </c>
      <c r="D29" s="140" t="s">
        <v>388</v>
      </c>
      <c r="E29" s="110" t="s">
        <v>389</v>
      </c>
      <c r="F29" s="127"/>
    </row>
    <row r="30" spans="1:6" ht="27.75" customHeight="1">
      <c r="A30" s="29">
        <v>41276</v>
      </c>
      <c r="B30" s="30" t="s">
        <v>164</v>
      </c>
      <c r="C30" s="138" t="s">
        <v>406</v>
      </c>
      <c r="D30" s="140" t="s">
        <v>160</v>
      </c>
      <c r="E30" s="110" t="s">
        <v>390</v>
      </c>
      <c r="F30" s="127" t="s">
        <v>391</v>
      </c>
    </row>
    <row r="31" spans="1:6" ht="27.75" customHeight="1">
      <c r="A31" s="29"/>
      <c r="B31" s="30" t="s">
        <v>164</v>
      </c>
      <c r="C31" s="30"/>
      <c r="D31" s="140" t="s">
        <v>158</v>
      </c>
      <c r="E31" s="110"/>
      <c r="F31" s="30"/>
    </row>
    <row r="32" spans="1:6" ht="27.75" customHeight="1">
      <c r="A32" s="29"/>
      <c r="B32" s="30" t="s">
        <v>164</v>
      </c>
      <c r="C32" s="30"/>
      <c r="D32" s="110" t="s">
        <v>157</v>
      </c>
      <c r="E32" s="110" t="s">
        <v>159</v>
      </c>
      <c r="F32" s="30"/>
    </row>
    <row r="33" spans="1:6" ht="27.75" customHeight="1">
      <c r="A33" s="29">
        <v>41244</v>
      </c>
      <c r="B33" s="30" t="s">
        <v>165</v>
      </c>
      <c r="C33" s="138" t="s">
        <v>394</v>
      </c>
      <c r="D33" s="140" t="s">
        <v>156</v>
      </c>
      <c r="E33" s="140" t="s">
        <v>418</v>
      </c>
      <c r="F33" s="30"/>
    </row>
    <row r="34" spans="1:6" ht="27.75" customHeight="1">
      <c r="A34" s="29">
        <v>41190</v>
      </c>
      <c r="B34" s="30" t="s">
        <v>169</v>
      </c>
      <c r="C34" s="138" t="s">
        <v>421</v>
      </c>
      <c r="D34" s="140" t="s">
        <v>155</v>
      </c>
      <c r="E34" s="140" t="s">
        <v>423</v>
      </c>
      <c r="F34" s="30"/>
    </row>
    <row r="35" spans="1:6" ht="27.75" customHeight="1">
      <c r="A35" s="29">
        <v>41142</v>
      </c>
      <c r="B35" s="30" t="s">
        <v>161</v>
      </c>
      <c r="C35" s="138" t="s">
        <v>422</v>
      </c>
      <c r="D35" s="140" t="s">
        <v>426</v>
      </c>
      <c r="E35" s="140" t="s">
        <v>424</v>
      </c>
      <c r="F35" s="30"/>
    </row>
    <row r="36" spans="1:6" ht="27.75" customHeight="1">
      <c r="A36" s="29">
        <v>41135</v>
      </c>
      <c r="B36" s="30" t="s">
        <v>168</v>
      </c>
      <c r="C36" s="138" t="s">
        <v>428</v>
      </c>
      <c r="D36" s="140" t="s">
        <v>427</v>
      </c>
      <c r="E36" s="140" t="s">
        <v>429</v>
      </c>
      <c r="F36" s="30"/>
    </row>
    <row r="37" spans="1:6" ht="27.75" customHeight="1">
      <c r="A37" s="29">
        <v>41127</v>
      </c>
      <c r="B37" s="30" t="s">
        <v>163</v>
      </c>
      <c r="C37" s="138" t="s">
        <v>406</v>
      </c>
      <c r="D37" s="140" t="s">
        <v>153</v>
      </c>
      <c r="E37" s="140" t="s">
        <v>430</v>
      </c>
      <c r="F37" s="30"/>
    </row>
    <row r="38" spans="1:6" ht="27.75" customHeight="1">
      <c r="A38" s="29">
        <v>41110</v>
      </c>
      <c r="B38" s="30" t="s">
        <v>167</v>
      </c>
      <c r="C38" s="138" t="s">
        <v>420</v>
      </c>
      <c r="D38" s="140" t="s">
        <v>425</v>
      </c>
      <c r="E38" s="110"/>
      <c r="F38" s="30"/>
    </row>
    <row r="39" spans="1:6" ht="27.75" customHeight="1">
      <c r="A39" s="29">
        <v>41099</v>
      </c>
      <c r="B39" s="30" t="s">
        <v>163</v>
      </c>
      <c r="C39" s="138" t="s">
        <v>406</v>
      </c>
      <c r="D39" s="140" t="s">
        <v>152</v>
      </c>
      <c r="E39" s="140" t="s">
        <v>432</v>
      </c>
      <c r="F39" s="30"/>
    </row>
    <row r="40" spans="1:6" ht="27.75" customHeight="1">
      <c r="A40" s="29">
        <v>41050</v>
      </c>
      <c r="B40" s="30" t="s">
        <v>200</v>
      </c>
      <c r="C40" s="138" t="s">
        <v>416</v>
      </c>
      <c r="D40" s="140" t="s">
        <v>392</v>
      </c>
      <c r="E40" s="139" t="s">
        <v>417</v>
      </c>
      <c r="F40" s="30"/>
    </row>
    <row r="41" spans="1:6" ht="27.75" customHeight="1">
      <c r="A41" s="29">
        <v>41045</v>
      </c>
      <c r="B41" s="30" t="s">
        <v>161</v>
      </c>
      <c r="C41" s="138" t="s">
        <v>415</v>
      </c>
      <c r="D41" s="140" t="s">
        <v>151</v>
      </c>
      <c r="E41" s="139" t="s">
        <v>434</v>
      </c>
      <c r="F41" s="30"/>
    </row>
    <row r="42" spans="1:6" ht="27.75" customHeight="1">
      <c r="A42" s="29">
        <v>41018</v>
      </c>
      <c r="B42" s="30" t="s">
        <v>161</v>
      </c>
      <c r="C42" s="138" t="s">
        <v>406</v>
      </c>
      <c r="D42" s="140" t="s">
        <v>412</v>
      </c>
      <c r="E42" s="139" t="s">
        <v>414</v>
      </c>
      <c r="F42" s="30"/>
    </row>
    <row r="43" spans="1:6" ht="27.75" customHeight="1">
      <c r="A43" s="29">
        <v>41018</v>
      </c>
      <c r="B43" s="30" t="s">
        <v>169</v>
      </c>
      <c r="C43" s="138" t="s">
        <v>406</v>
      </c>
      <c r="D43" s="110" t="s">
        <v>150</v>
      </c>
      <c r="E43" s="139" t="s">
        <v>413</v>
      </c>
      <c r="F43" s="30"/>
    </row>
    <row r="44" spans="1:6" ht="27.75" customHeight="1">
      <c r="A44" s="29">
        <v>41012</v>
      </c>
      <c r="B44" s="30" t="s">
        <v>200</v>
      </c>
      <c r="C44" s="138" t="s">
        <v>431</v>
      </c>
      <c r="D44" s="140" t="s">
        <v>154</v>
      </c>
      <c r="E44" s="140" t="s">
        <v>433</v>
      </c>
      <c r="F44" s="30"/>
    </row>
    <row r="45" spans="1:6" ht="27.75" customHeight="1">
      <c r="A45" s="29">
        <v>40996</v>
      </c>
      <c r="B45" s="30" t="s">
        <v>169</v>
      </c>
      <c r="C45" s="127" t="s">
        <v>394</v>
      </c>
      <c r="D45" s="140" t="s">
        <v>395</v>
      </c>
      <c r="E45" s="120" t="s">
        <v>300</v>
      </c>
      <c r="F45" s="30"/>
    </row>
    <row r="46" spans="1:6" ht="27.75" customHeight="1">
      <c r="A46" s="29">
        <v>40991</v>
      </c>
      <c r="B46" s="30" t="s">
        <v>170</v>
      </c>
      <c r="C46" s="138" t="s">
        <v>404</v>
      </c>
      <c r="D46" s="140" t="s">
        <v>149</v>
      </c>
      <c r="E46" s="139" t="s">
        <v>411</v>
      </c>
      <c r="F46" s="30"/>
    </row>
    <row r="47" spans="1:6" ht="27.75" customHeight="1">
      <c r="A47" s="29">
        <v>40989</v>
      </c>
      <c r="B47" s="30" t="s">
        <v>167</v>
      </c>
      <c r="C47" s="127" t="s">
        <v>396</v>
      </c>
      <c r="D47" s="110" t="s">
        <v>393</v>
      </c>
      <c r="E47" s="120" t="s">
        <v>397</v>
      </c>
      <c r="F47" s="30"/>
    </row>
    <row r="48" spans="1:6" ht="27.75" customHeight="1">
      <c r="A48" s="29">
        <v>40959</v>
      </c>
      <c r="B48" s="30" t="s">
        <v>171</v>
      </c>
      <c r="C48" s="30"/>
      <c r="D48" s="140" t="s">
        <v>405</v>
      </c>
      <c r="E48" s="139" t="s">
        <v>408</v>
      </c>
      <c r="F48" s="30"/>
    </row>
    <row r="49" spans="1:6" ht="27.75" customHeight="1">
      <c r="A49" s="29">
        <v>40945</v>
      </c>
      <c r="B49" s="30" t="s">
        <v>166</v>
      </c>
      <c r="C49" s="138" t="s">
        <v>406</v>
      </c>
      <c r="D49" s="202" t="s">
        <v>694</v>
      </c>
      <c r="E49" s="202" t="s">
        <v>419</v>
      </c>
      <c r="F49" s="30"/>
    </row>
    <row r="50" spans="1:6" ht="27.75" customHeight="1">
      <c r="A50" s="29">
        <v>40920</v>
      </c>
      <c r="B50" s="30" t="s">
        <v>164</v>
      </c>
      <c r="C50" s="138" t="s">
        <v>406</v>
      </c>
      <c r="D50" s="202" t="s">
        <v>147</v>
      </c>
      <c r="E50" s="139" t="s">
        <v>407</v>
      </c>
      <c r="F50" s="30"/>
    </row>
    <row r="51" spans="1:6" ht="27.75" customHeight="1">
      <c r="A51" s="29">
        <v>40905</v>
      </c>
      <c r="B51" s="30" t="s">
        <v>172</v>
      </c>
      <c r="C51" s="138" t="s">
        <v>409</v>
      </c>
      <c r="D51" s="140" t="s">
        <v>148</v>
      </c>
      <c r="E51" s="139" t="s">
        <v>410</v>
      </c>
      <c r="F51" s="30"/>
    </row>
    <row r="52" spans="1:6" ht="26.25" customHeight="1">
      <c r="A52" s="29">
        <v>40887</v>
      </c>
      <c r="B52" s="30" t="s">
        <v>200</v>
      </c>
      <c r="C52" s="138" t="s">
        <v>394</v>
      </c>
      <c r="D52" s="140" t="s">
        <v>398</v>
      </c>
      <c r="E52" s="139" t="s">
        <v>399</v>
      </c>
      <c r="F52" s="30"/>
    </row>
    <row r="53" spans="1:6" ht="27.75" customHeight="1">
      <c r="A53" s="29">
        <v>40879</v>
      </c>
      <c r="B53" s="30" t="s">
        <v>161</v>
      </c>
      <c r="C53" s="30"/>
      <c r="D53" s="140" t="s">
        <v>146</v>
      </c>
      <c r="E53" s="120"/>
      <c r="F53" s="30"/>
    </row>
    <row r="54" spans="1:6" ht="27.75" customHeight="1">
      <c r="A54" s="29">
        <v>40876</v>
      </c>
      <c r="B54" s="30" t="s">
        <v>162</v>
      </c>
      <c r="C54" s="138" t="s">
        <v>401</v>
      </c>
      <c r="D54" s="140" t="s">
        <v>400</v>
      </c>
      <c r="E54" s="139" t="s">
        <v>402</v>
      </c>
      <c r="F54" s="30"/>
    </row>
    <row r="55" spans="1:6" ht="27.75" customHeight="1">
      <c r="A55" s="29">
        <v>40703</v>
      </c>
      <c r="B55" s="30" t="s">
        <v>163</v>
      </c>
      <c r="C55" s="138" t="s">
        <v>404</v>
      </c>
      <c r="D55" s="140" t="s">
        <v>145</v>
      </c>
      <c r="E55" s="139" t="s">
        <v>403</v>
      </c>
      <c r="F55" s="30"/>
    </row>
    <row r="56" spans="1:6" s="26" customFormat="1">
      <c r="A56" s="25"/>
      <c r="B56" s="25"/>
      <c r="C56" s="25"/>
      <c r="D56" s="334"/>
      <c r="E56" s="334"/>
    </row>
    <row r="57" spans="1:6" s="26" customFormat="1">
      <c r="A57" s="25"/>
      <c r="B57" s="25"/>
      <c r="C57" s="25"/>
      <c r="D57" s="334"/>
      <c r="E57" s="334"/>
    </row>
    <row r="58" spans="1:6" s="26" customFormat="1">
      <c r="A58" s="25"/>
      <c r="B58" s="25"/>
      <c r="C58" s="25"/>
      <c r="D58" s="334"/>
      <c r="E58" s="334"/>
    </row>
    <row r="59" spans="1:6" s="26" customFormat="1">
      <c r="A59" s="25"/>
      <c r="B59" s="25"/>
      <c r="C59" s="25"/>
      <c r="D59" s="334"/>
      <c r="E59" s="334"/>
    </row>
    <row r="60" spans="1:6" s="26" customFormat="1">
      <c r="A60" s="25"/>
      <c r="B60" s="25"/>
      <c r="C60" s="25"/>
      <c r="D60" s="334"/>
      <c r="E60" s="334"/>
    </row>
    <row r="61" spans="1:6" s="26" customFormat="1">
      <c r="A61" s="25"/>
      <c r="B61" s="25"/>
      <c r="C61" s="25"/>
      <c r="D61" s="334"/>
      <c r="E61" s="334"/>
    </row>
    <row r="62" spans="1:6" s="26" customFormat="1">
      <c r="A62" s="25"/>
      <c r="B62" s="25"/>
      <c r="C62" s="25"/>
      <c r="D62" s="334"/>
      <c r="E62" s="334"/>
    </row>
    <row r="63" spans="1:6" s="26" customFormat="1">
      <c r="A63" s="25"/>
      <c r="B63" s="25"/>
      <c r="C63" s="25"/>
      <c r="D63" s="334"/>
      <c r="E63" s="334"/>
    </row>
    <row r="64" spans="1:6" s="26" customFormat="1">
      <c r="A64" s="25"/>
      <c r="B64" s="25"/>
      <c r="C64" s="25"/>
      <c r="D64" s="334"/>
      <c r="E64" s="334"/>
    </row>
    <row r="65" spans="1:5" s="26" customFormat="1">
      <c r="A65" s="25"/>
      <c r="B65" s="25"/>
      <c r="C65" s="25"/>
      <c r="D65" s="334"/>
      <c r="E65" s="334"/>
    </row>
    <row r="66" spans="1:5" s="26" customFormat="1">
      <c r="A66" s="25"/>
      <c r="B66" s="25"/>
      <c r="C66" s="25"/>
      <c r="D66" s="334"/>
      <c r="E66" s="334"/>
    </row>
    <row r="67" spans="1:5" s="26" customFormat="1">
      <c r="A67" s="25"/>
      <c r="B67" s="25"/>
      <c r="C67" s="25"/>
      <c r="D67" s="334"/>
      <c r="E67" s="334"/>
    </row>
    <row r="68" spans="1:5" s="26" customFormat="1">
      <c r="A68" s="25"/>
      <c r="B68" s="25"/>
      <c r="C68" s="25"/>
      <c r="D68" s="334"/>
      <c r="E68" s="334"/>
    </row>
    <row r="69" spans="1:5" s="26" customFormat="1">
      <c r="A69" s="25"/>
      <c r="B69" s="25"/>
      <c r="C69" s="25"/>
      <c r="D69" s="334"/>
      <c r="E69" s="334"/>
    </row>
    <row r="70" spans="1:5" s="26" customFormat="1">
      <c r="A70" s="25"/>
      <c r="B70" s="25"/>
      <c r="C70" s="25"/>
      <c r="D70" s="334"/>
      <c r="E70" s="334"/>
    </row>
    <row r="71" spans="1:5" s="26" customFormat="1">
      <c r="A71" s="25"/>
      <c r="B71" s="25"/>
      <c r="C71" s="25"/>
      <c r="D71" s="334"/>
      <c r="E71" s="334"/>
    </row>
    <row r="72" spans="1:5" s="26" customFormat="1">
      <c r="A72" s="25"/>
      <c r="B72" s="25"/>
      <c r="C72" s="25"/>
      <c r="D72" s="334"/>
      <c r="E72" s="334"/>
    </row>
    <row r="73" spans="1:5" s="26" customFormat="1">
      <c r="A73" s="25"/>
      <c r="B73" s="25"/>
      <c r="C73" s="25"/>
      <c r="D73" s="334"/>
      <c r="E73" s="334"/>
    </row>
    <row r="74" spans="1:5" s="26" customFormat="1">
      <c r="A74" s="25"/>
      <c r="B74" s="25"/>
      <c r="C74" s="25"/>
      <c r="D74" s="334"/>
      <c r="E74" s="334"/>
    </row>
    <row r="75" spans="1:5">
      <c r="D75" s="334"/>
      <c r="E75" s="334"/>
    </row>
    <row r="76" spans="1:5">
      <c r="D76" s="334"/>
      <c r="E76" s="334"/>
    </row>
    <row r="77" spans="1:5">
      <c r="D77" s="334"/>
      <c r="E77" s="334"/>
    </row>
    <row r="78" spans="1:5">
      <c r="D78" s="334"/>
      <c r="E78" s="334"/>
    </row>
    <row r="79" spans="1:5">
      <c r="D79" s="334"/>
      <c r="E79" s="334"/>
    </row>
    <row r="80" spans="1:5">
      <c r="D80" s="334"/>
      <c r="E80" s="334"/>
    </row>
    <row r="81" spans="4:5">
      <c r="D81" s="334"/>
      <c r="E81" s="334"/>
    </row>
    <row r="82" spans="4:5">
      <c r="D82" s="334"/>
      <c r="E82" s="334"/>
    </row>
    <row r="83" spans="4:5">
      <c r="D83" s="334"/>
      <c r="E83" s="334"/>
    </row>
    <row r="84" spans="4:5">
      <c r="D84" s="334"/>
      <c r="E84" s="334"/>
    </row>
    <row r="85" spans="4:5">
      <c r="D85" s="334"/>
      <c r="E85" s="334"/>
    </row>
    <row r="86" spans="4:5">
      <c r="D86" s="334"/>
      <c r="E86" s="334"/>
    </row>
    <row r="87" spans="4:5">
      <c r="D87" s="334"/>
      <c r="E87" s="334"/>
    </row>
    <row r="88" spans="4:5">
      <c r="D88" s="334"/>
      <c r="E88" s="334"/>
    </row>
    <row r="89" spans="4:5">
      <c r="D89" s="334"/>
      <c r="E89" s="334"/>
    </row>
    <row r="90" spans="4:5">
      <c r="D90" s="334"/>
      <c r="E90" s="334"/>
    </row>
  </sheetData>
  <mergeCells count="35">
    <mergeCell ref="D61:E61"/>
    <mergeCell ref="D56:E56"/>
    <mergeCell ref="D57:E57"/>
    <mergeCell ref="D58:E58"/>
    <mergeCell ref="D59:E59"/>
    <mergeCell ref="D60:E60"/>
    <mergeCell ref="D62:E62"/>
    <mergeCell ref="D63:E63"/>
    <mergeCell ref="D64:E64"/>
    <mergeCell ref="D65:E65"/>
    <mergeCell ref="D66:E66"/>
    <mergeCell ref="D80:E80"/>
    <mergeCell ref="D67:E67"/>
    <mergeCell ref="D68:E68"/>
    <mergeCell ref="D69:E69"/>
    <mergeCell ref="D70:E70"/>
    <mergeCell ref="D71:E71"/>
    <mergeCell ref="D72:E72"/>
    <mergeCell ref="D73:E73"/>
    <mergeCell ref="D74:E74"/>
    <mergeCell ref="D75:E75"/>
    <mergeCell ref="D79:E79"/>
    <mergeCell ref="D76:E76"/>
    <mergeCell ref="D77:E77"/>
    <mergeCell ref="D78:E78"/>
    <mergeCell ref="D81:E81"/>
    <mergeCell ref="D88:E88"/>
    <mergeCell ref="D89:E89"/>
    <mergeCell ref="D90:E90"/>
    <mergeCell ref="D82:E82"/>
    <mergeCell ref="D83:E83"/>
    <mergeCell ref="D84:E84"/>
    <mergeCell ref="D85:E85"/>
    <mergeCell ref="D86:E86"/>
    <mergeCell ref="D87:E87"/>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9"/>
  <sheetViews>
    <sheetView zoomScale="80" zoomScaleNormal="80" zoomScaleSheetLayoutView="100" workbookViewId="0">
      <selection activeCell="D12" sqref="D12"/>
    </sheetView>
  </sheetViews>
  <sheetFormatPr defaultRowHeight="12.75"/>
  <cols>
    <col min="1" max="1" width="10.75" style="231" bestFit="1" customWidth="1"/>
    <col min="2" max="2" width="11" style="231" bestFit="1" customWidth="1"/>
    <col min="3" max="3" width="6.625" style="231" bestFit="1" customWidth="1"/>
    <col min="4" max="4" width="54" style="231" bestFit="1" customWidth="1"/>
    <col min="5" max="5" width="255.625" style="232" bestFit="1" customWidth="1"/>
    <col min="6" max="6" width="255.625" style="231" bestFit="1" customWidth="1"/>
    <col min="7" max="7" width="11.875" style="231" bestFit="1" customWidth="1"/>
    <col min="8" max="16384" width="9" style="231"/>
  </cols>
  <sheetData>
    <row r="2" spans="1:7" ht="30" customHeight="1"/>
    <row r="3" spans="1:7" s="237" customFormat="1" ht="27.75" customHeight="1">
      <c r="A3" s="233" t="s">
        <v>1349</v>
      </c>
      <c r="B3" s="233" t="s">
        <v>1350</v>
      </c>
      <c r="C3" s="233" t="s">
        <v>1351</v>
      </c>
      <c r="D3" s="234" t="s">
        <v>3</v>
      </c>
      <c r="E3" s="235" t="s">
        <v>4</v>
      </c>
      <c r="F3" s="236" t="s">
        <v>5</v>
      </c>
      <c r="G3" s="233" t="s">
        <v>1352</v>
      </c>
    </row>
    <row r="4" spans="1:7" s="237" customFormat="1" ht="35.25" customHeight="1">
      <c r="A4" s="299">
        <v>41868</v>
      </c>
      <c r="B4" s="239" t="s">
        <v>2317</v>
      </c>
      <c r="C4" s="240" t="s">
        <v>2316</v>
      </c>
      <c r="D4" s="241" t="s">
        <v>2346</v>
      </c>
      <c r="E4" s="290" t="s">
        <v>2347</v>
      </c>
      <c r="F4" s="241"/>
      <c r="G4" s="242"/>
    </row>
    <row r="5" spans="1:7" s="237" customFormat="1" ht="35.25" customHeight="1">
      <c r="A5" s="299">
        <v>41868</v>
      </c>
      <c r="B5" s="239" t="s">
        <v>2363</v>
      </c>
      <c r="C5" s="240" t="s">
        <v>2362</v>
      </c>
      <c r="D5" s="241" t="s">
        <v>2361</v>
      </c>
      <c r="E5" s="290" t="s">
        <v>2364</v>
      </c>
      <c r="F5" s="241"/>
      <c r="G5" s="242"/>
    </row>
    <row r="6" spans="1:7" s="237" customFormat="1" ht="35.25" customHeight="1">
      <c r="A6" s="299">
        <v>41866</v>
      </c>
      <c r="B6" s="239" t="s">
        <v>2367</v>
      </c>
      <c r="C6" s="240" t="s">
        <v>2366</v>
      </c>
      <c r="D6" s="241" t="s">
        <v>2365</v>
      </c>
      <c r="E6" s="290" t="s">
        <v>2368</v>
      </c>
      <c r="F6" s="241"/>
      <c r="G6" s="242"/>
    </row>
    <row r="7" spans="1:7" s="237" customFormat="1" ht="35.25" customHeight="1">
      <c r="A7" s="299">
        <v>41865</v>
      </c>
      <c r="B7" s="239" t="s">
        <v>2317</v>
      </c>
      <c r="C7" s="240" t="s">
        <v>2316</v>
      </c>
      <c r="D7" s="241" t="s">
        <v>2315</v>
      </c>
      <c r="E7" s="290" t="s">
        <v>2314</v>
      </c>
      <c r="F7" s="241"/>
      <c r="G7" s="242"/>
    </row>
    <row r="8" spans="1:7" s="237" customFormat="1" ht="35.25" customHeight="1">
      <c r="A8" s="299">
        <v>41865</v>
      </c>
      <c r="B8" s="239" t="s">
        <v>2312</v>
      </c>
      <c r="C8" s="240" t="s">
        <v>2311</v>
      </c>
      <c r="D8" s="241" t="s">
        <v>2310</v>
      </c>
      <c r="E8" s="290" t="s">
        <v>2313</v>
      </c>
      <c r="F8" s="241"/>
      <c r="G8" s="242"/>
    </row>
    <row r="9" spans="1:7" s="237" customFormat="1" ht="35.25" customHeight="1">
      <c r="A9" s="299">
        <v>41863</v>
      </c>
      <c r="B9" s="239" t="s">
        <v>2307</v>
      </c>
      <c r="C9" s="240" t="s">
        <v>2306</v>
      </c>
      <c r="D9" s="241" t="s">
        <v>2305</v>
      </c>
      <c r="E9" s="290" t="s">
        <v>2309</v>
      </c>
      <c r="F9" s="241"/>
      <c r="G9" s="242"/>
    </row>
    <row r="10" spans="1:7" s="237" customFormat="1" ht="35.25" customHeight="1">
      <c r="A10" s="238">
        <v>41857</v>
      </c>
      <c r="B10" s="239" t="s">
        <v>1923</v>
      </c>
      <c r="C10" s="240" t="s">
        <v>1924</v>
      </c>
      <c r="D10" s="241" t="s">
        <v>1925</v>
      </c>
      <c r="E10" s="290" t="s">
        <v>1926</v>
      </c>
      <c r="F10" s="241"/>
      <c r="G10" s="242"/>
    </row>
    <row r="11" spans="1:7" s="237" customFormat="1" ht="35.25" customHeight="1">
      <c r="A11" s="261">
        <v>41855</v>
      </c>
      <c r="B11" s="239" t="s">
        <v>1927</v>
      </c>
      <c r="C11" s="240" t="s">
        <v>1924</v>
      </c>
      <c r="D11" s="241" t="s">
        <v>1928</v>
      </c>
      <c r="E11" s="290" t="s">
        <v>1929</v>
      </c>
      <c r="F11" s="241"/>
      <c r="G11" s="242"/>
    </row>
    <row r="12" spans="1:7" s="237" customFormat="1" ht="35.25" customHeight="1">
      <c r="A12" s="261">
        <v>41855</v>
      </c>
      <c r="B12" s="239" t="s">
        <v>1923</v>
      </c>
      <c r="C12" s="240" t="s">
        <v>1930</v>
      </c>
      <c r="D12" s="241" t="s">
        <v>1931</v>
      </c>
      <c r="E12" s="291" t="s">
        <v>1932</v>
      </c>
      <c r="F12" s="241"/>
      <c r="G12" s="242"/>
    </row>
    <row r="13" spans="1:7" s="237" customFormat="1" ht="35.25" customHeight="1">
      <c r="A13" s="238">
        <v>41852</v>
      </c>
      <c r="B13" s="239" t="s">
        <v>1933</v>
      </c>
      <c r="C13" s="240" t="s">
        <v>1934</v>
      </c>
      <c r="D13" s="241" t="s">
        <v>1935</v>
      </c>
      <c r="E13" s="290" t="s">
        <v>2308</v>
      </c>
      <c r="F13" s="241"/>
      <c r="G13" s="242"/>
    </row>
    <row r="14" spans="1:7" s="237" customFormat="1" ht="35.25" customHeight="1">
      <c r="A14" s="238">
        <v>41852</v>
      </c>
      <c r="B14" s="239" t="s">
        <v>1933</v>
      </c>
      <c r="C14" s="240" t="s">
        <v>1936</v>
      </c>
      <c r="D14" s="241" t="s">
        <v>1937</v>
      </c>
      <c r="E14" s="290" t="s">
        <v>1938</v>
      </c>
      <c r="F14" s="241"/>
      <c r="G14" s="242"/>
    </row>
    <row r="15" spans="1:7" s="237" customFormat="1" ht="35.25" customHeight="1">
      <c r="A15" s="238">
        <v>41850</v>
      </c>
      <c r="B15" s="239" t="s">
        <v>1933</v>
      </c>
      <c r="C15" s="240" t="s">
        <v>1934</v>
      </c>
      <c r="D15" s="241" t="s">
        <v>1939</v>
      </c>
      <c r="E15" s="290" t="s">
        <v>1940</v>
      </c>
      <c r="F15" s="241"/>
      <c r="G15" s="242"/>
    </row>
    <row r="16" spans="1:7" s="237" customFormat="1" ht="30" customHeight="1">
      <c r="A16" s="238">
        <v>41850</v>
      </c>
      <c r="B16" s="239" t="s">
        <v>1941</v>
      </c>
      <c r="C16" s="240" t="s">
        <v>1934</v>
      </c>
      <c r="D16" s="292" t="s">
        <v>1942</v>
      </c>
      <c r="E16" s="290" t="s">
        <v>1943</v>
      </c>
      <c r="F16" s="241"/>
      <c r="G16" s="242"/>
    </row>
    <row r="17" spans="1:7" s="237" customFormat="1" ht="30" customHeight="1">
      <c r="A17" s="238">
        <v>41849</v>
      </c>
      <c r="B17" s="239" t="s">
        <v>1933</v>
      </c>
      <c r="C17" s="240" t="s">
        <v>1934</v>
      </c>
      <c r="D17" s="241" t="s">
        <v>1944</v>
      </c>
      <c r="E17" s="290" t="s">
        <v>1945</v>
      </c>
      <c r="F17" s="241"/>
      <c r="G17" s="242"/>
    </row>
    <row r="18" spans="1:7" s="237" customFormat="1" ht="30" customHeight="1">
      <c r="A18" s="238">
        <v>41849</v>
      </c>
      <c r="B18" s="239" t="s">
        <v>1941</v>
      </c>
      <c r="C18" s="240" t="s">
        <v>1934</v>
      </c>
      <c r="D18" s="241" t="s">
        <v>1946</v>
      </c>
      <c r="E18" s="290" t="s">
        <v>1919</v>
      </c>
      <c r="F18" s="241"/>
      <c r="G18" s="242"/>
    </row>
    <row r="19" spans="1:7" s="237" customFormat="1" ht="30" customHeight="1">
      <c r="A19" s="238">
        <v>41849</v>
      </c>
      <c r="B19" s="239" t="s">
        <v>1947</v>
      </c>
      <c r="C19" s="240" t="s">
        <v>1934</v>
      </c>
      <c r="D19" s="241" t="s">
        <v>1948</v>
      </c>
      <c r="E19" s="290" t="s">
        <v>1949</v>
      </c>
      <c r="F19" s="241"/>
      <c r="G19" s="242"/>
    </row>
    <row r="20" spans="1:7" s="237" customFormat="1" ht="30" customHeight="1">
      <c r="A20" s="238">
        <v>41849</v>
      </c>
      <c r="B20" s="239" t="s">
        <v>1933</v>
      </c>
      <c r="C20" s="240" t="s">
        <v>1936</v>
      </c>
      <c r="D20" s="241" t="s">
        <v>1950</v>
      </c>
      <c r="E20" s="290" t="s">
        <v>1951</v>
      </c>
      <c r="F20" s="241"/>
      <c r="G20" s="242"/>
    </row>
    <row r="21" spans="1:7" s="237" customFormat="1" ht="30" customHeight="1">
      <c r="A21" s="238">
        <v>41849</v>
      </c>
      <c r="B21" s="239" t="s">
        <v>1933</v>
      </c>
      <c r="C21" s="240" t="s">
        <v>1952</v>
      </c>
      <c r="D21" s="241" t="s">
        <v>1953</v>
      </c>
      <c r="E21" s="290" t="s">
        <v>1954</v>
      </c>
      <c r="F21" s="241"/>
      <c r="G21" s="242"/>
    </row>
    <row r="22" spans="1:7" s="237" customFormat="1" ht="30" customHeight="1">
      <c r="A22" s="238">
        <v>41849</v>
      </c>
      <c r="B22" s="239" t="s">
        <v>1933</v>
      </c>
      <c r="C22" s="240" t="s">
        <v>1955</v>
      </c>
      <c r="D22" s="241" t="s">
        <v>1956</v>
      </c>
      <c r="E22" s="290" t="s">
        <v>1957</v>
      </c>
      <c r="F22" s="241"/>
      <c r="G22" s="242"/>
    </row>
    <row r="23" spans="1:7" s="237" customFormat="1" ht="30" customHeight="1">
      <c r="A23" s="238">
        <v>41848</v>
      </c>
      <c r="B23" s="239" t="s">
        <v>1958</v>
      </c>
      <c r="C23" s="240" t="s">
        <v>1959</v>
      </c>
      <c r="D23" s="241" t="s">
        <v>1960</v>
      </c>
      <c r="E23" s="290" t="s">
        <v>1961</v>
      </c>
      <c r="F23" s="241"/>
      <c r="G23" s="242"/>
    </row>
    <row r="24" spans="1:7" s="237" customFormat="1" ht="30" customHeight="1">
      <c r="A24" s="238">
        <v>41848</v>
      </c>
      <c r="B24" s="239" t="s">
        <v>1958</v>
      </c>
      <c r="C24" s="240" t="s">
        <v>1962</v>
      </c>
      <c r="D24" s="241" t="s">
        <v>1963</v>
      </c>
      <c r="E24" s="274" t="s">
        <v>1964</v>
      </c>
      <c r="F24" s="241"/>
      <c r="G24" s="242"/>
    </row>
    <row r="25" spans="1:7" s="237" customFormat="1" ht="30" customHeight="1">
      <c r="A25" s="238">
        <v>41848</v>
      </c>
      <c r="B25" s="239" t="s">
        <v>1965</v>
      </c>
      <c r="C25" s="240" t="s">
        <v>1962</v>
      </c>
      <c r="D25" s="241" t="s">
        <v>1966</v>
      </c>
      <c r="E25" s="290" t="s">
        <v>1967</v>
      </c>
      <c r="F25" s="241"/>
      <c r="G25" s="242"/>
    </row>
    <row r="26" spans="1:7" s="237" customFormat="1" ht="30" customHeight="1">
      <c r="A26" s="238">
        <v>41848</v>
      </c>
      <c r="B26" s="239" t="s">
        <v>1968</v>
      </c>
      <c r="C26" s="240" t="s">
        <v>1962</v>
      </c>
      <c r="D26" s="241" t="s">
        <v>1969</v>
      </c>
      <c r="E26" s="291" t="s">
        <v>1970</v>
      </c>
      <c r="F26" s="241"/>
      <c r="G26" s="242"/>
    </row>
    <row r="27" spans="1:7" s="237" customFormat="1" ht="30" customHeight="1">
      <c r="A27" s="293">
        <v>41845</v>
      </c>
      <c r="B27" s="239" t="s">
        <v>1965</v>
      </c>
      <c r="C27" s="240" t="s">
        <v>1962</v>
      </c>
      <c r="D27" s="241" t="s">
        <v>1972</v>
      </c>
      <c r="E27" s="239" t="s">
        <v>1973</v>
      </c>
      <c r="F27" s="241"/>
      <c r="G27" s="242"/>
    </row>
    <row r="28" spans="1:7" s="237" customFormat="1" ht="30" customHeight="1">
      <c r="A28" s="293">
        <v>41845</v>
      </c>
      <c r="B28" s="239" t="s">
        <v>1974</v>
      </c>
      <c r="C28" s="240" t="s">
        <v>1975</v>
      </c>
      <c r="D28" s="241" t="s">
        <v>1976</v>
      </c>
      <c r="E28" s="290" t="s">
        <v>1977</v>
      </c>
      <c r="F28" s="241"/>
      <c r="G28" s="242"/>
    </row>
    <row r="29" spans="1:7" s="237" customFormat="1" ht="30" customHeight="1">
      <c r="A29" s="238">
        <v>41845</v>
      </c>
      <c r="B29" s="239" t="s">
        <v>1968</v>
      </c>
      <c r="C29" s="240" t="s">
        <v>1962</v>
      </c>
      <c r="D29" s="241" t="s">
        <v>1978</v>
      </c>
      <c r="E29" s="274" t="s">
        <v>1979</v>
      </c>
      <c r="F29" s="241"/>
      <c r="G29" s="242"/>
    </row>
    <row r="30" spans="1:7" s="237" customFormat="1" ht="30" customHeight="1">
      <c r="A30" s="293" t="s">
        <v>1971</v>
      </c>
      <c r="B30" s="239" t="s">
        <v>1968</v>
      </c>
      <c r="C30" s="240" t="s">
        <v>1975</v>
      </c>
      <c r="D30" s="241" t="s">
        <v>1980</v>
      </c>
      <c r="E30" s="274" t="s">
        <v>1981</v>
      </c>
      <c r="F30" s="241"/>
      <c r="G30" s="242"/>
    </row>
    <row r="31" spans="1:7" s="237" customFormat="1" ht="30" customHeight="1">
      <c r="A31" s="293">
        <v>41845</v>
      </c>
      <c r="B31" s="239" t="s">
        <v>1982</v>
      </c>
      <c r="C31" s="240" t="s">
        <v>1983</v>
      </c>
      <c r="D31" s="241" t="s">
        <v>1984</v>
      </c>
      <c r="E31" s="274" t="s">
        <v>1985</v>
      </c>
      <c r="F31" s="241"/>
      <c r="G31" s="242"/>
    </row>
    <row r="32" spans="1:7" s="237" customFormat="1" ht="36.75" customHeight="1">
      <c r="A32" s="293">
        <v>41844</v>
      </c>
      <c r="B32" s="239" t="s">
        <v>1974</v>
      </c>
      <c r="C32" s="240" t="s">
        <v>1962</v>
      </c>
      <c r="D32" s="241" t="s">
        <v>1986</v>
      </c>
      <c r="E32" s="290" t="s">
        <v>1987</v>
      </c>
      <c r="F32" s="241"/>
      <c r="G32" s="242"/>
    </row>
    <row r="33" spans="1:7" s="237" customFormat="1" ht="30" customHeight="1">
      <c r="A33" s="293">
        <v>41843</v>
      </c>
      <c r="B33" s="239" t="s">
        <v>1988</v>
      </c>
      <c r="C33" s="240" t="s">
        <v>1989</v>
      </c>
      <c r="D33" s="241" t="s">
        <v>1990</v>
      </c>
      <c r="E33" s="274" t="s">
        <v>1991</v>
      </c>
      <c r="F33" s="241"/>
      <c r="G33" s="242"/>
    </row>
    <row r="34" spans="1:7" s="237" customFormat="1" ht="30" customHeight="1">
      <c r="A34" s="293">
        <v>41843</v>
      </c>
      <c r="B34" s="239" t="s">
        <v>1974</v>
      </c>
      <c r="C34" s="240" t="s">
        <v>1992</v>
      </c>
      <c r="D34" s="292" t="s">
        <v>1993</v>
      </c>
      <c r="E34" s="290" t="s">
        <v>1994</v>
      </c>
      <c r="F34" s="241"/>
      <c r="G34" s="242"/>
    </row>
    <row r="35" spans="1:7" s="237" customFormat="1" ht="23.25" customHeight="1">
      <c r="A35" s="293">
        <v>41843</v>
      </c>
      <c r="B35" s="239" t="s">
        <v>1995</v>
      </c>
      <c r="C35" s="240" t="s">
        <v>1992</v>
      </c>
      <c r="D35" s="241" t="s">
        <v>1996</v>
      </c>
      <c r="E35" s="290" t="s">
        <v>1997</v>
      </c>
      <c r="F35" s="241"/>
      <c r="G35" s="242"/>
    </row>
    <row r="36" spans="1:7" s="237" customFormat="1" ht="26.25" customHeight="1">
      <c r="A36" s="293">
        <v>41842</v>
      </c>
      <c r="B36" s="239" t="s">
        <v>1974</v>
      </c>
      <c r="C36" s="240" t="s">
        <v>1998</v>
      </c>
      <c r="D36" s="241" t="s">
        <v>1999</v>
      </c>
      <c r="E36" s="290" t="s">
        <v>2000</v>
      </c>
      <c r="F36" s="241"/>
      <c r="G36" s="242"/>
    </row>
    <row r="37" spans="1:7" s="237" customFormat="1" ht="30" customHeight="1">
      <c r="A37" s="238">
        <v>41838</v>
      </c>
      <c r="B37" s="239" t="s">
        <v>2001</v>
      </c>
      <c r="C37" s="240" t="s">
        <v>2002</v>
      </c>
      <c r="D37" s="241" t="s">
        <v>2003</v>
      </c>
      <c r="E37" s="274" t="s">
        <v>2004</v>
      </c>
      <c r="F37" s="241"/>
      <c r="G37" s="242"/>
    </row>
    <row r="38" spans="1:7" s="237" customFormat="1" ht="30" customHeight="1">
      <c r="A38" s="238">
        <v>41838</v>
      </c>
      <c r="B38" s="239" t="s">
        <v>2001</v>
      </c>
      <c r="C38" s="240" t="s">
        <v>2005</v>
      </c>
      <c r="D38" s="241" t="s">
        <v>2006</v>
      </c>
      <c r="E38" s="290" t="s">
        <v>2007</v>
      </c>
      <c r="F38" s="241"/>
      <c r="G38" s="242"/>
    </row>
    <row r="39" spans="1:7" s="237" customFormat="1" ht="30" customHeight="1">
      <c r="A39" s="238">
        <v>41838</v>
      </c>
      <c r="B39" s="239" t="s">
        <v>2008</v>
      </c>
      <c r="C39" s="240" t="s">
        <v>2009</v>
      </c>
      <c r="D39" s="241" t="s">
        <v>2010</v>
      </c>
      <c r="E39" s="274" t="s">
        <v>2011</v>
      </c>
      <c r="F39" s="241"/>
      <c r="G39" s="242"/>
    </row>
    <row r="40" spans="1:7" s="237" customFormat="1" ht="30" customHeight="1">
      <c r="A40" s="238">
        <v>41838</v>
      </c>
      <c r="B40" s="239" t="s">
        <v>2008</v>
      </c>
      <c r="C40" s="240" t="s">
        <v>2009</v>
      </c>
      <c r="D40" s="241" t="s">
        <v>2012</v>
      </c>
      <c r="E40" s="290" t="s">
        <v>2013</v>
      </c>
      <c r="F40" s="241"/>
      <c r="G40" s="242"/>
    </row>
    <row r="41" spans="1:7" s="237" customFormat="1" ht="30" customHeight="1">
      <c r="A41" s="238">
        <v>41837</v>
      </c>
      <c r="B41" s="239" t="s">
        <v>2014</v>
      </c>
      <c r="C41" s="240" t="s">
        <v>2015</v>
      </c>
      <c r="D41" s="241" t="s">
        <v>2016</v>
      </c>
      <c r="E41" s="239" t="s">
        <v>2017</v>
      </c>
      <c r="F41" s="241"/>
      <c r="G41" s="242"/>
    </row>
    <row r="42" spans="1:7" s="237" customFormat="1" ht="30" customHeight="1">
      <c r="A42" s="238">
        <v>41837</v>
      </c>
      <c r="B42" s="239" t="s">
        <v>2014</v>
      </c>
      <c r="C42" s="240" t="s">
        <v>2018</v>
      </c>
      <c r="D42" s="241" t="s">
        <v>2019</v>
      </c>
      <c r="E42" s="274" t="s">
        <v>2020</v>
      </c>
      <c r="F42" s="241"/>
      <c r="G42" s="242"/>
    </row>
    <row r="43" spans="1:7" s="237" customFormat="1" ht="30" customHeight="1">
      <c r="A43" s="238">
        <v>41837</v>
      </c>
      <c r="B43" s="239" t="s">
        <v>2014</v>
      </c>
      <c r="C43" s="240" t="s">
        <v>2021</v>
      </c>
      <c r="D43" s="241" t="s">
        <v>2022</v>
      </c>
      <c r="E43" s="290" t="s">
        <v>2023</v>
      </c>
      <c r="F43" s="241"/>
      <c r="G43" s="242"/>
    </row>
    <row r="44" spans="1:7" s="237" customFormat="1" ht="30" customHeight="1">
      <c r="A44" s="238">
        <v>41837</v>
      </c>
      <c r="B44" s="239" t="s">
        <v>2014</v>
      </c>
      <c r="C44" s="240" t="s">
        <v>2024</v>
      </c>
      <c r="D44" s="241" t="s">
        <v>2025</v>
      </c>
      <c r="E44" s="290" t="s">
        <v>2026</v>
      </c>
      <c r="F44" s="241"/>
      <c r="G44" s="242"/>
    </row>
    <row r="45" spans="1:7" s="237" customFormat="1" ht="30" customHeight="1">
      <c r="A45" s="238">
        <v>41837</v>
      </c>
      <c r="B45" s="239" t="s">
        <v>2014</v>
      </c>
      <c r="C45" s="240" t="s">
        <v>2027</v>
      </c>
      <c r="D45" s="292" t="s">
        <v>2028</v>
      </c>
      <c r="E45" s="290" t="s">
        <v>2029</v>
      </c>
      <c r="F45" s="241"/>
      <c r="G45" s="242"/>
    </row>
    <row r="46" spans="1:7" s="237" customFormat="1" ht="30" customHeight="1">
      <c r="A46" s="238">
        <v>41836</v>
      </c>
      <c r="B46" s="239" t="s">
        <v>2008</v>
      </c>
      <c r="C46" s="240" t="s">
        <v>2009</v>
      </c>
      <c r="D46" s="241" t="s">
        <v>2030</v>
      </c>
      <c r="E46" s="290" t="s">
        <v>2031</v>
      </c>
      <c r="F46" s="241"/>
      <c r="G46" s="242"/>
    </row>
    <row r="47" spans="1:7" s="237" customFormat="1" ht="30" customHeight="1">
      <c r="A47" s="238">
        <v>41835</v>
      </c>
      <c r="B47" s="239" t="s">
        <v>2008</v>
      </c>
      <c r="C47" s="240" t="s">
        <v>2002</v>
      </c>
      <c r="D47" s="292" t="s">
        <v>2032</v>
      </c>
      <c r="E47" s="290" t="s">
        <v>2033</v>
      </c>
      <c r="F47" s="241"/>
      <c r="G47" s="242"/>
    </row>
    <row r="48" spans="1:7" s="237" customFormat="1" ht="30" customHeight="1">
      <c r="A48" s="238">
        <v>41833</v>
      </c>
      <c r="B48" s="239" t="s">
        <v>2014</v>
      </c>
      <c r="C48" s="240" t="s">
        <v>2034</v>
      </c>
      <c r="D48" s="241" t="s">
        <v>2035</v>
      </c>
      <c r="E48" s="290" t="s">
        <v>2036</v>
      </c>
      <c r="F48" s="241"/>
      <c r="G48" s="242"/>
    </row>
    <row r="49" spans="1:7" s="237" customFormat="1" ht="27.75" customHeight="1">
      <c r="A49" s="238">
        <v>41832</v>
      </c>
      <c r="B49" s="239" t="s">
        <v>2008</v>
      </c>
      <c r="C49" s="240" t="s">
        <v>2009</v>
      </c>
      <c r="D49" s="241" t="s">
        <v>2037</v>
      </c>
      <c r="E49" s="290" t="s">
        <v>2038</v>
      </c>
      <c r="F49" s="241"/>
      <c r="G49" s="242"/>
    </row>
    <row r="50" spans="1:7" s="237" customFormat="1" ht="27.75" customHeight="1">
      <c r="A50" s="238">
        <v>41832</v>
      </c>
      <c r="B50" s="239" t="s">
        <v>2014</v>
      </c>
      <c r="C50" s="240" t="s">
        <v>2039</v>
      </c>
      <c r="D50" s="241" t="s">
        <v>2040</v>
      </c>
      <c r="E50" s="290" t="s">
        <v>2041</v>
      </c>
      <c r="F50" s="241"/>
      <c r="G50" s="242"/>
    </row>
    <row r="51" spans="1:7" s="237" customFormat="1" ht="27.75" customHeight="1">
      <c r="A51" s="238">
        <v>41831</v>
      </c>
      <c r="B51" s="239" t="s">
        <v>2001</v>
      </c>
      <c r="C51" s="240" t="s">
        <v>2009</v>
      </c>
      <c r="D51" s="241" t="s">
        <v>2042</v>
      </c>
      <c r="E51" s="274" t="s">
        <v>2043</v>
      </c>
      <c r="F51" s="241"/>
      <c r="G51" s="242"/>
    </row>
    <row r="52" spans="1:7" s="237" customFormat="1" ht="27.75" customHeight="1">
      <c r="A52" s="238">
        <v>41831</v>
      </c>
      <c r="B52" s="239" t="s">
        <v>2008</v>
      </c>
      <c r="C52" s="240" t="s">
        <v>2044</v>
      </c>
      <c r="D52" s="241" t="s">
        <v>2045</v>
      </c>
      <c r="E52" s="274" t="s">
        <v>2046</v>
      </c>
      <c r="F52" s="241"/>
      <c r="G52" s="242"/>
    </row>
    <row r="53" spans="1:7" s="237" customFormat="1" ht="27.75" customHeight="1">
      <c r="A53" s="238">
        <v>41831</v>
      </c>
      <c r="B53" s="239" t="s">
        <v>2014</v>
      </c>
      <c r="C53" s="240" t="s">
        <v>2009</v>
      </c>
      <c r="D53" s="241" t="s">
        <v>2047</v>
      </c>
      <c r="E53" s="274" t="s">
        <v>2048</v>
      </c>
      <c r="F53" s="241"/>
      <c r="G53" s="242"/>
    </row>
    <row r="54" spans="1:7" s="237" customFormat="1" ht="27.75" customHeight="1">
      <c r="A54" s="238">
        <v>41831</v>
      </c>
      <c r="B54" s="239" t="s">
        <v>2008</v>
      </c>
      <c r="C54" s="240" t="s">
        <v>2049</v>
      </c>
      <c r="D54" s="241" t="s">
        <v>2050</v>
      </c>
      <c r="E54" s="294" t="s">
        <v>2051</v>
      </c>
      <c r="F54" s="241"/>
      <c r="G54" s="242"/>
    </row>
    <row r="55" spans="1:7" s="237" customFormat="1" ht="27.75" customHeight="1">
      <c r="A55" s="238">
        <v>41830</v>
      </c>
      <c r="B55" s="239" t="s">
        <v>2008</v>
      </c>
      <c r="C55" s="240" t="s">
        <v>2052</v>
      </c>
      <c r="D55" s="241" t="s">
        <v>2053</v>
      </c>
      <c r="E55" s="274" t="s">
        <v>2054</v>
      </c>
      <c r="F55" s="241"/>
      <c r="G55" s="242"/>
    </row>
    <row r="56" spans="1:7" s="237" customFormat="1" ht="27.75" customHeight="1">
      <c r="A56" s="238">
        <v>41829</v>
      </c>
      <c r="B56" s="239" t="s">
        <v>2008</v>
      </c>
      <c r="C56" s="240" t="s">
        <v>2009</v>
      </c>
      <c r="D56" s="241" t="s">
        <v>2055</v>
      </c>
      <c r="E56" s="274" t="s">
        <v>2056</v>
      </c>
      <c r="F56" s="241"/>
      <c r="G56" s="242"/>
    </row>
    <row r="57" spans="1:7" s="237" customFormat="1" ht="27.75" customHeight="1">
      <c r="A57" s="238">
        <v>41827</v>
      </c>
      <c r="B57" s="239" t="s">
        <v>2057</v>
      </c>
      <c r="C57" s="240" t="s">
        <v>2058</v>
      </c>
      <c r="D57" s="241" t="s">
        <v>2059</v>
      </c>
      <c r="E57" s="274" t="s">
        <v>2060</v>
      </c>
      <c r="F57" s="241"/>
      <c r="G57" s="242"/>
    </row>
    <row r="58" spans="1:7" s="237" customFormat="1" ht="27.75" customHeight="1">
      <c r="A58" s="238">
        <v>41754</v>
      </c>
      <c r="B58" s="239" t="s">
        <v>2008</v>
      </c>
      <c r="C58" s="240" t="s">
        <v>2009</v>
      </c>
      <c r="D58" s="241" t="s">
        <v>2061</v>
      </c>
      <c r="E58" s="274" t="s">
        <v>2062</v>
      </c>
      <c r="F58" s="241"/>
      <c r="G58" s="242"/>
    </row>
    <row r="59" spans="1:7" s="237" customFormat="1" ht="27.75" customHeight="1">
      <c r="A59" s="238">
        <v>41752</v>
      </c>
      <c r="B59" s="239" t="s">
        <v>2008</v>
      </c>
      <c r="C59" s="240" t="s">
        <v>2009</v>
      </c>
      <c r="D59" s="241" t="s">
        <v>2063</v>
      </c>
      <c r="E59" s="274" t="s">
        <v>2064</v>
      </c>
      <c r="F59" s="241"/>
      <c r="G59" s="242"/>
    </row>
    <row r="60" spans="1:7" s="237" customFormat="1" ht="27.75" customHeight="1">
      <c r="A60" s="238">
        <v>41751</v>
      </c>
      <c r="B60" s="239" t="s">
        <v>2065</v>
      </c>
      <c r="C60" s="240" t="s">
        <v>2066</v>
      </c>
      <c r="D60" s="241" t="s">
        <v>2067</v>
      </c>
      <c r="E60" s="274" t="s">
        <v>2068</v>
      </c>
      <c r="F60" s="241"/>
      <c r="G60" s="242"/>
    </row>
    <row r="61" spans="1:7" s="237" customFormat="1" ht="27.75" customHeight="1">
      <c r="A61" s="238">
        <v>41750</v>
      </c>
      <c r="B61" s="239" t="s">
        <v>2069</v>
      </c>
      <c r="C61" s="240" t="s">
        <v>2070</v>
      </c>
      <c r="D61" s="241" t="s">
        <v>2071</v>
      </c>
      <c r="E61" s="274" t="s">
        <v>2072</v>
      </c>
      <c r="F61" s="241"/>
      <c r="G61" s="242"/>
    </row>
    <row r="62" spans="1:7" s="237" customFormat="1" ht="27.75" customHeight="1">
      <c r="A62" s="238">
        <v>41749</v>
      </c>
      <c r="B62" s="239" t="s">
        <v>1865</v>
      </c>
      <c r="C62" s="240" t="s">
        <v>1866</v>
      </c>
      <c r="D62" s="241" t="s">
        <v>1867</v>
      </c>
      <c r="E62" s="274" t="s">
        <v>1868</v>
      </c>
      <c r="F62" s="241"/>
      <c r="G62" s="242"/>
    </row>
    <row r="63" spans="1:7" s="237" customFormat="1" ht="27.75" customHeight="1">
      <c r="A63" s="238">
        <v>41747</v>
      </c>
      <c r="B63" s="239" t="s">
        <v>1848</v>
      </c>
      <c r="C63" s="240" t="s">
        <v>1851</v>
      </c>
      <c r="D63" s="241" t="s">
        <v>1864</v>
      </c>
      <c r="E63" s="274" t="s">
        <v>1849</v>
      </c>
      <c r="F63" s="241"/>
      <c r="G63" s="242"/>
    </row>
    <row r="64" spans="1:7" s="237" customFormat="1" ht="27.75" customHeight="1">
      <c r="A64" s="238">
        <v>41747</v>
      </c>
      <c r="B64" s="239" t="s">
        <v>1850</v>
      </c>
      <c r="C64" s="240" t="s">
        <v>1852</v>
      </c>
      <c r="D64" s="241" t="s">
        <v>1853</v>
      </c>
      <c r="E64" s="274" t="s">
        <v>1893</v>
      </c>
      <c r="F64" s="241"/>
      <c r="G64" s="242"/>
    </row>
    <row r="65" spans="1:7" s="237" customFormat="1" ht="27.75" customHeight="1">
      <c r="A65" s="238">
        <v>41747</v>
      </c>
      <c r="B65" s="239" t="s">
        <v>1856</v>
      </c>
      <c r="C65" s="240" t="s">
        <v>1855</v>
      </c>
      <c r="D65" s="241" t="s">
        <v>1854</v>
      </c>
      <c r="E65" s="274" t="s">
        <v>1857</v>
      </c>
      <c r="F65" s="241"/>
      <c r="G65" s="242"/>
    </row>
    <row r="66" spans="1:7" s="237" customFormat="1" ht="27.75" customHeight="1">
      <c r="A66" s="238">
        <v>41746</v>
      </c>
      <c r="B66" s="239" t="s">
        <v>1860</v>
      </c>
      <c r="C66" s="240" t="s">
        <v>1851</v>
      </c>
      <c r="D66" s="241" t="s">
        <v>1859</v>
      </c>
      <c r="E66" s="240" t="s">
        <v>1858</v>
      </c>
      <c r="F66" s="241"/>
      <c r="G66" s="242"/>
    </row>
    <row r="67" spans="1:7" s="237" customFormat="1" ht="27.75" customHeight="1">
      <c r="A67" s="238">
        <v>41746</v>
      </c>
      <c r="B67" s="239" t="s">
        <v>1862</v>
      </c>
      <c r="C67" s="240" t="s">
        <v>1851</v>
      </c>
      <c r="D67" s="241" t="s">
        <v>1861</v>
      </c>
      <c r="E67" s="274" t="s">
        <v>1863</v>
      </c>
      <c r="F67" s="241"/>
      <c r="G67" s="242"/>
    </row>
    <row r="68" spans="1:7" s="237" customFormat="1" ht="27.75" customHeight="1">
      <c r="A68" s="238">
        <v>41744</v>
      </c>
      <c r="B68" s="239" t="s">
        <v>1908</v>
      </c>
      <c r="C68" s="240" t="s">
        <v>1909</v>
      </c>
      <c r="D68" s="241" t="s">
        <v>1906</v>
      </c>
      <c r="E68" s="274" t="s">
        <v>1907</v>
      </c>
      <c r="F68" s="241"/>
      <c r="G68" s="242"/>
    </row>
    <row r="69" spans="1:7" s="237" customFormat="1" ht="27.75" customHeight="1">
      <c r="A69" s="238">
        <v>41737</v>
      </c>
      <c r="B69" s="239" t="s">
        <v>1371</v>
      </c>
      <c r="C69" s="240" t="s">
        <v>1845</v>
      </c>
      <c r="D69" s="241" t="s">
        <v>1846</v>
      </c>
      <c r="E69" s="240" t="s">
        <v>1847</v>
      </c>
      <c r="F69" s="241"/>
      <c r="G69" s="242"/>
    </row>
    <row r="70" spans="1:7" s="237" customFormat="1" ht="26.25" customHeight="1">
      <c r="A70" s="238">
        <v>41726</v>
      </c>
      <c r="B70" s="239" t="s">
        <v>1752</v>
      </c>
      <c r="C70" s="240" t="s">
        <v>1357</v>
      </c>
      <c r="D70" s="241" t="s">
        <v>1751</v>
      </c>
      <c r="E70" s="242" t="s">
        <v>1753</v>
      </c>
      <c r="F70" s="242"/>
      <c r="G70" s="242"/>
    </row>
    <row r="71" spans="1:7" s="237" customFormat="1" ht="26.25" customHeight="1">
      <c r="A71" s="238">
        <v>41724</v>
      </c>
      <c r="B71" s="239" t="s">
        <v>1745</v>
      </c>
      <c r="C71" s="240" t="s">
        <v>1749</v>
      </c>
      <c r="D71" s="241" t="s">
        <v>1748</v>
      </c>
      <c r="E71" s="242" t="s">
        <v>1750</v>
      </c>
      <c r="F71" s="242"/>
      <c r="G71" s="242"/>
    </row>
    <row r="72" spans="1:7" s="237" customFormat="1" ht="26.25" customHeight="1">
      <c r="A72" s="238">
        <v>41724</v>
      </c>
      <c r="B72" s="239" t="s">
        <v>1745</v>
      </c>
      <c r="C72" s="240" t="s">
        <v>1357</v>
      </c>
      <c r="D72" s="241" t="s">
        <v>1746</v>
      </c>
      <c r="E72" s="242" t="s">
        <v>1747</v>
      </c>
      <c r="F72" s="242"/>
      <c r="G72" s="242"/>
    </row>
    <row r="73" spans="1:7" s="237" customFormat="1" ht="26.25" customHeight="1">
      <c r="A73" s="238">
        <v>41722</v>
      </c>
      <c r="B73" s="239" t="s">
        <v>1745</v>
      </c>
      <c r="C73" s="240" t="s">
        <v>1357</v>
      </c>
      <c r="D73" s="241" t="s">
        <v>1744</v>
      </c>
      <c r="E73" s="242" t="s">
        <v>1792</v>
      </c>
      <c r="F73" s="242"/>
      <c r="G73" s="242"/>
    </row>
    <row r="74" spans="1:7" s="237" customFormat="1" ht="26.25" customHeight="1">
      <c r="A74" s="238">
        <v>41722</v>
      </c>
      <c r="B74" s="239" t="s">
        <v>1365</v>
      </c>
      <c r="C74" s="240" t="s">
        <v>1357</v>
      </c>
      <c r="D74" s="241" t="s">
        <v>1742</v>
      </c>
      <c r="E74" s="242" t="s">
        <v>1743</v>
      </c>
      <c r="F74" s="242"/>
      <c r="G74" s="242"/>
    </row>
    <row r="75" spans="1:7" s="237" customFormat="1" ht="26.25" customHeight="1">
      <c r="A75" s="238">
        <v>41722</v>
      </c>
      <c r="B75" s="239" t="s">
        <v>1365</v>
      </c>
      <c r="C75" s="240" t="s">
        <v>1357</v>
      </c>
      <c r="D75" s="241" t="s">
        <v>1740</v>
      </c>
      <c r="E75" s="242" t="s">
        <v>1741</v>
      </c>
      <c r="F75" s="242"/>
      <c r="G75" s="242"/>
    </row>
    <row r="76" spans="1:7" s="237" customFormat="1" ht="26.25" customHeight="1">
      <c r="A76" s="238">
        <v>41722</v>
      </c>
      <c r="B76" s="239" t="s">
        <v>935</v>
      </c>
      <c r="C76" s="240" t="s">
        <v>1357</v>
      </c>
      <c r="D76" s="241" t="s">
        <v>1738</v>
      </c>
      <c r="E76" s="242" t="s">
        <v>1739</v>
      </c>
      <c r="F76" s="242"/>
      <c r="G76" s="242"/>
    </row>
    <row r="77" spans="1:7" s="237" customFormat="1" ht="26.25" customHeight="1">
      <c r="A77" s="238">
        <v>41716</v>
      </c>
      <c r="B77" s="239" t="s">
        <v>1365</v>
      </c>
      <c r="C77" s="240" t="s">
        <v>1357</v>
      </c>
      <c r="D77" s="241" t="s">
        <v>1735</v>
      </c>
      <c r="E77" s="242" t="s">
        <v>1718</v>
      </c>
      <c r="F77" s="242"/>
      <c r="G77" s="242"/>
    </row>
    <row r="78" spans="1:7" s="237" customFormat="1" ht="26.25" customHeight="1">
      <c r="A78" s="238">
        <v>41716</v>
      </c>
      <c r="B78" s="239" t="s">
        <v>1714</v>
      </c>
      <c r="C78" s="240" t="s">
        <v>1583</v>
      </c>
      <c r="D78" s="241" t="s">
        <v>1716</v>
      </c>
      <c r="E78" s="242" t="s">
        <v>1717</v>
      </c>
      <c r="F78" s="242"/>
      <c r="G78" s="242"/>
    </row>
    <row r="79" spans="1:7" s="237" customFormat="1" ht="26.25" customHeight="1">
      <c r="A79" s="238">
        <v>41715</v>
      </c>
      <c r="B79" s="239" t="s">
        <v>1714</v>
      </c>
      <c r="C79" s="240" t="s">
        <v>1583</v>
      </c>
      <c r="D79" s="241" t="s">
        <v>1713</v>
      </c>
      <c r="E79" s="242" t="s">
        <v>1715</v>
      </c>
      <c r="F79" s="242"/>
      <c r="G79" s="242"/>
    </row>
    <row r="80" spans="1:7" s="237" customFormat="1" ht="26.25" customHeight="1">
      <c r="A80" s="238">
        <v>41712</v>
      </c>
      <c r="B80" s="239" t="s">
        <v>1610</v>
      </c>
      <c r="C80" s="240" t="s">
        <v>1583</v>
      </c>
      <c r="D80" s="241" t="s">
        <v>1631</v>
      </c>
      <c r="E80" s="242" t="s">
        <v>1646</v>
      </c>
      <c r="F80" s="242"/>
      <c r="G80" s="242"/>
    </row>
    <row r="81" spans="1:7" s="237" customFormat="1" ht="26.25" customHeight="1">
      <c r="A81" s="238">
        <v>41711</v>
      </c>
      <c r="B81" s="239" t="s">
        <v>1582</v>
      </c>
      <c r="C81" s="240" t="s">
        <v>1583</v>
      </c>
      <c r="D81" s="241" t="s">
        <v>1629</v>
      </c>
      <c r="E81" s="242" t="s">
        <v>1630</v>
      </c>
      <c r="F81" s="242"/>
      <c r="G81" s="242"/>
    </row>
    <row r="82" spans="1:7" s="237" customFormat="1" ht="26.25" customHeight="1">
      <c r="A82" s="238">
        <v>41709</v>
      </c>
      <c r="B82" s="239" t="s">
        <v>1582</v>
      </c>
      <c r="C82" s="240" t="s">
        <v>1583</v>
      </c>
      <c r="D82" s="241" t="s">
        <v>1628</v>
      </c>
      <c r="E82" s="242" t="s">
        <v>1645</v>
      </c>
      <c r="F82" s="242"/>
      <c r="G82" s="242"/>
    </row>
    <row r="83" spans="1:7" s="237" customFormat="1" ht="26.25" customHeight="1">
      <c r="A83" s="238">
        <v>41704</v>
      </c>
      <c r="B83" s="239" t="s">
        <v>1582</v>
      </c>
      <c r="C83" s="240" t="s">
        <v>1583</v>
      </c>
      <c r="D83" s="241" t="s">
        <v>1584</v>
      </c>
      <c r="E83" s="242" t="s">
        <v>1585</v>
      </c>
      <c r="F83" s="242"/>
      <c r="G83" s="242"/>
    </row>
    <row r="84" spans="1:7" s="237" customFormat="1" ht="26.25" customHeight="1">
      <c r="A84" s="238">
        <v>41703</v>
      </c>
      <c r="B84" s="239" t="s">
        <v>1586</v>
      </c>
      <c r="C84" s="240" t="s">
        <v>1587</v>
      </c>
      <c r="D84" s="241" t="s">
        <v>1588</v>
      </c>
      <c r="E84" s="242" t="s">
        <v>1589</v>
      </c>
      <c r="F84" s="242"/>
      <c r="G84" s="242"/>
    </row>
    <row r="85" spans="1:7" s="237" customFormat="1" ht="26.25" customHeight="1">
      <c r="A85" s="238">
        <v>41703</v>
      </c>
      <c r="B85" s="239" t="s">
        <v>1582</v>
      </c>
      <c r="C85" s="240" t="s">
        <v>1583</v>
      </c>
      <c r="D85" s="241" t="s">
        <v>1590</v>
      </c>
      <c r="E85" s="242" t="s">
        <v>1591</v>
      </c>
      <c r="F85" s="242"/>
      <c r="G85" s="242"/>
    </row>
    <row r="86" spans="1:7" s="237" customFormat="1" ht="26.25" customHeight="1">
      <c r="A86" s="238">
        <v>41703</v>
      </c>
      <c r="B86" s="239" t="s">
        <v>1586</v>
      </c>
      <c r="C86" s="240" t="s">
        <v>1587</v>
      </c>
      <c r="D86" s="241" t="s">
        <v>1592</v>
      </c>
      <c r="E86" s="242" t="s">
        <v>1593</v>
      </c>
      <c r="F86" s="242"/>
      <c r="G86" s="242"/>
    </row>
    <row r="87" spans="1:7" s="237" customFormat="1" ht="26.25" customHeight="1">
      <c r="A87" s="238">
        <v>41703</v>
      </c>
      <c r="B87" s="239" t="s">
        <v>1586</v>
      </c>
      <c r="C87" s="240" t="s">
        <v>1583</v>
      </c>
      <c r="D87" s="241" t="s">
        <v>1594</v>
      </c>
      <c r="E87" s="242" t="s">
        <v>1595</v>
      </c>
      <c r="F87" s="242"/>
      <c r="G87" s="242"/>
    </row>
    <row r="88" spans="1:7" s="237" customFormat="1" ht="26.25" customHeight="1">
      <c r="A88" s="238">
        <v>41703</v>
      </c>
      <c r="B88" s="239" t="s">
        <v>1586</v>
      </c>
      <c r="C88" s="240" t="s">
        <v>1596</v>
      </c>
      <c r="D88" s="241" t="s">
        <v>1597</v>
      </c>
      <c r="E88" s="242" t="s">
        <v>1598</v>
      </c>
      <c r="F88" s="242"/>
      <c r="G88" s="242"/>
    </row>
    <row r="89" spans="1:7" s="237" customFormat="1" ht="26.25" customHeight="1">
      <c r="A89" s="238">
        <v>41702</v>
      </c>
      <c r="B89" s="239" t="s">
        <v>1586</v>
      </c>
      <c r="C89" s="240" t="s">
        <v>1583</v>
      </c>
      <c r="D89" s="241" t="s">
        <v>1599</v>
      </c>
      <c r="E89" s="242" t="s">
        <v>1600</v>
      </c>
      <c r="F89" s="242"/>
      <c r="G89" s="242"/>
    </row>
    <row r="90" spans="1:7" s="237" customFormat="1" ht="26.25" customHeight="1">
      <c r="A90" s="238">
        <v>41702</v>
      </c>
      <c r="B90" s="239" t="s">
        <v>1582</v>
      </c>
      <c r="C90" s="240" t="s">
        <v>1583</v>
      </c>
      <c r="D90" s="241" t="s">
        <v>1601</v>
      </c>
      <c r="E90" s="242" t="s">
        <v>1602</v>
      </c>
      <c r="F90" s="242"/>
      <c r="G90" s="242"/>
    </row>
    <row r="91" spans="1:7" s="237" customFormat="1" ht="26.25" customHeight="1">
      <c r="A91" s="238">
        <v>41702</v>
      </c>
      <c r="B91" s="239" t="s">
        <v>1582</v>
      </c>
      <c r="C91" s="240" t="s">
        <v>1583</v>
      </c>
      <c r="D91" s="241" t="s">
        <v>1603</v>
      </c>
      <c r="E91" s="242" t="s">
        <v>1604</v>
      </c>
      <c r="F91" s="242"/>
      <c r="G91" s="242"/>
    </row>
    <row r="92" spans="1:7" s="237" customFormat="1" ht="26.25" customHeight="1">
      <c r="A92" s="238">
        <v>41702</v>
      </c>
      <c r="B92" s="239" t="s">
        <v>1605</v>
      </c>
      <c r="C92" s="240" t="s">
        <v>1583</v>
      </c>
      <c r="D92" s="241" t="s">
        <v>1606</v>
      </c>
      <c r="E92" s="242" t="s">
        <v>1607</v>
      </c>
      <c r="F92" s="242"/>
      <c r="G92" s="242"/>
    </row>
    <row r="93" spans="1:7" s="237" customFormat="1" ht="26.25" customHeight="1">
      <c r="A93" s="238">
        <v>41702</v>
      </c>
      <c r="B93" s="239" t="s">
        <v>1582</v>
      </c>
      <c r="C93" s="240" t="s">
        <v>1583</v>
      </c>
      <c r="D93" s="241" t="s">
        <v>1608</v>
      </c>
      <c r="E93" s="242" t="s">
        <v>1609</v>
      </c>
      <c r="F93" s="242"/>
      <c r="G93" s="242"/>
    </row>
    <row r="94" spans="1:7" s="237" customFormat="1" ht="26.25" customHeight="1">
      <c r="A94" s="238">
        <v>41702</v>
      </c>
      <c r="B94" s="239" t="s">
        <v>1610</v>
      </c>
      <c r="C94" s="240" t="s">
        <v>1583</v>
      </c>
      <c r="D94" s="241" t="s">
        <v>1611</v>
      </c>
      <c r="E94" s="242" t="s">
        <v>1612</v>
      </c>
      <c r="F94" s="242"/>
      <c r="G94" s="242"/>
    </row>
    <row r="95" spans="1:7" s="237" customFormat="1" ht="26.25" customHeight="1">
      <c r="A95" s="238">
        <v>41701</v>
      </c>
      <c r="B95" s="239" t="s">
        <v>1586</v>
      </c>
      <c r="C95" s="240" t="s">
        <v>1613</v>
      </c>
      <c r="D95" s="241" t="s">
        <v>1614</v>
      </c>
      <c r="E95" s="242" t="s">
        <v>1615</v>
      </c>
      <c r="F95" s="242"/>
      <c r="G95" s="242"/>
    </row>
    <row r="96" spans="1:7" s="237" customFormat="1" ht="26.25" customHeight="1">
      <c r="A96" s="238">
        <v>41699</v>
      </c>
      <c r="B96" s="239" t="s">
        <v>1547</v>
      </c>
      <c r="C96" s="240" t="s">
        <v>1553</v>
      </c>
      <c r="D96" s="241" t="s">
        <v>1552</v>
      </c>
      <c r="E96" s="242" t="s">
        <v>1577</v>
      </c>
      <c r="F96" s="242"/>
      <c r="G96" s="242"/>
    </row>
    <row r="97" spans="1:7" s="237" customFormat="1" ht="26.25" customHeight="1">
      <c r="A97" s="238">
        <v>41698</v>
      </c>
      <c r="B97" s="239" t="s">
        <v>1551</v>
      </c>
      <c r="C97" s="240" t="s">
        <v>1550</v>
      </c>
      <c r="D97" s="241" t="s">
        <v>1549</v>
      </c>
      <c r="E97" s="242" t="s">
        <v>1578</v>
      </c>
      <c r="F97" s="242"/>
      <c r="G97" s="242"/>
    </row>
    <row r="98" spans="1:7" s="237" customFormat="1" ht="26.25" customHeight="1">
      <c r="A98" s="238">
        <v>41694</v>
      </c>
      <c r="B98" s="239" t="s">
        <v>1547</v>
      </c>
      <c r="C98" s="240" t="s">
        <v>1546</v>
      </c>
      <c r="D98" s="241" t="s">
        <v>1545</v>
      </c>
      <c r="E98" s="242" t="s">
        <v>1548</v>
      </c>
      <c r="F98" s="242"/>
      <c r="G98" s="242"/>
    </row>
    <row r="99" spans="1:7" s="237" customFormat="1" ht="26.25" customHeight="1">
      <c r="A99" s="238">
        <v>41689</v>
      </c>
      <c r="B99" s="239" t="s">
        <v>1535</v>
      </c>
      <c r="C99" s="240" t="s">
        <v>1532</v>
      </c>
      <c r="D99" s="241" t="s">
        <v>1534</v>
      </c>
      <c r="E99" s="242" t="s">
        <v>1536</v>
      </c>
      <c r="F99" s="242"/>
      <c r="G99" s="242"/>
    </row>
    <row r="100" spans="1:7" s="237" customFormat="1" ht="26.25" customHeight="1">
      <c r="A100" s="238">
        <v>41689</v>
      </c>
      <c r="B100" s="239" t="s">
        <v>1531</v>
      </c>
      <c r="C100" s="240" t="s">
        <v>1532</v>
      </c>
      <c r="D100" s="241" t="s">
        <v>1530</v>
      </c>
      <c r="E100" s="242" t="s">
        <v>1533</v>
      </c>
      <c r="F100" s="242"/>
      <c r="G100" s="242"/>
    </row>
    <row r="101" spans="1:7" s="237" customFormat="1" ht="26.25" customHeight="1">
      <c r="A101" s="238">
        <v>41687</v>
      </c>
      <c r="B101" s="239" t="s">
        <v>1528</v>
      </c>
      <c r="C101" s="240" t="s">
        <v>1529</v>
      </c>
      <c r="D101" s="241" t="s">
        <v>1526</v>
      </c>
      <c r="E101" s="242" t="s">
        <v>1527</v>
      </c>
      <c r="F101" s="242"/>
      <c r="G101" s="242"/>
    </row>
    <row r="102" spans="1:7" s="237" customFormat="1" ht="26.25" customHeight="1">
      <c r="A102" s="238">
        <v>41684</v>
      </c>
      <c r="B102" s="239" t="s">
        <v>1371</v>
      </c>
      <c r="C102" s="240" t="s">
        <v>1357</v>
      </c>
      <c r="D102" s="241" t="s">
        <v>1515</v>
      </c>
      <c r="E102" s="242" t="s">
        <v>1516</v>
      </c>
      <c r="F102" s="242"/>
      <c r="G102" s="242"/>
    </row>
    <row r="103" spans="1:7" s="237" customFormat="1" ht="26.25" customHeight="1">
      <c r="A103" s="238">
        <v>41682</v>
      </c>
      <c r="B103" s="239" t="s">
        <v>1512</v>
      </c>
      <c r="C103" s="240" t="s">
        <v>1513</v>
      </c>
      <c r="D103" s="241" t="s">
        <v>1511</v>
      </c>
      <c r="E103" s="242" t="s">
        <v>1514</v>
      </c>
      <c r="F103" s="242"/>
      <c r="G103" s="242"/>
    </row>
    <row r="104" spans="1:7" s="237" customFormat="1" ht="26.25" customHeight="1">
      <c r="A104" s="238">
        <v>41681</v>
      </c>
      <c r="B104" s="239" t="s">
        <v>935</v>
      </c>
      <c r="C104" s="240" t="s">
        <v>1507</v>
      </c>
      <c r="D104" s="241" t="s">
        <v>1510</v>
      </c>
      <c r="E104" s="242" t="s">
        <v>1523</v>
      </c>
      <c r="F104" s="242"/>
      <c r="G104" s="242"/>
    </row>
    <row r="105" spans="1:7" s="237" customFormat="1" ht="26.25" customHeight="1">
      <c r="A105" s="238">
        <v>41681</v>
      </c>
      <c r="B105" s="239" t="s">
        <v>935</v>
      </c>
      <c r="C105" s="240" t="s">
        <v>1507</v>
      </c>
      <c r="D105" s="241" t="s">
        <v>1508</v>
      </c>
      <c r="E105" s="242" t="s">
        <v>1509</v>
      </c>
      <c r="F105" s="242"/>
      <c r="G105" s="242"/>
    </row>
    <row r="106" spans="1:7" s="237" customFormat="1" ht="26.25" customHeight="1">
      <c r="A106" s="238">
        <v>41680</v>
      </c>
      <c r="B106" s="239" t="s">
        <v>1503</v>
      </c>
      <c r="C106" s="240" t="s">
        <v>1504</v>
      </c>
      <c r="D106" s="241" t="s">
        <v>1505</v>
      </c>
      <c r="E106" s="242" t="s">
        <v>1506</v>
      </c>
      <c r="F106" s="242"/>
      <c r="G106" s="242"/>
    </row>
    <row r="107" spans="1:7" s="237" customFormat="1" ht="26.25" customHeight="1">
      <c r="A107" s="238">
        <v>41678</v>
      </c>
      <c r="B107" s="239" t="s">
        <v>1353</v>
      </c>
      <c r="C107" s="240" t="s">
        <v>1354</v>
      </c>
      <c r="D107" s="241" t="s">
        <v>1355</v>
      </c>
      <c r="E107" s="242" t="s">
        <v>1356</v>
      </c>
      <c r="F107" s="242"/>
      <c r="G107" s="242"/>
    </row>
    <row r="108" spans="1:7" s="237" customFormat="1" ht="26.25" customHeight="1">
      <c r="A108" s="238">
        <v>41677</v>
      </c>
      <c r="B108" s="239" t="s">
        <v>1353</v>
      </c>
      <c r="C108" s="240" t="s">
        <v>1357</v>
      </c>
      <c r="D108" s="241" t="s">
        <v>1358</v>
      </c>
      <c r="E108" s="242" t="s">
        <v>1359</v>
      </c>
      <c r="F108" s="242"/>
      <c r="G108" s="242"/>
    </row>
    <row r="109" spans="1:7" s="237" customFormat="1" ht="26.25" customHeight="1">
      <c r="A109" s="238">
        <v>41677</v>
      </c>
      <c r="B109" s="239" t="s">
        <v>1360</v>
      </c>
      <c r="C109" s="240" t="s">
        <v>1357</v>
      </c>
      <c r="D109" s="241" t="s">
        <v>1361</v>
      </c>
      <c r="E109" s="242" t="s">
        <v>1362</v>
      </c>
      <c r="F109" s="242"/>
      <c r="G109" s="242"/>
    </row>
    <row r="110" spans="1:7" s="237" customFormat="1" ht="26.25" customHeight="1">
      <c r="A110" s="238">
        <v>41669</v>
      </c>
      <c r="B110" s="239" t="s">
        <v>1353</v>
      </c>
      <c r="C110" s="240" t="s">
        <v>1357</v>
      </c>
      <c r="D110" s="241" t="s">
        <v>1363</v>
      </c>
      <c r="E110" s="242" t="s">
        <v>1364</v>
      </c>
      <c r="F110" s="242"/>
      <c r="G110" s="242"/>
    </row>
    <row r="111" spans="1:7" s="237" customFormat="1" ht="26.25" customHeight="1">
      <c r="A111" s="238">
        <v>41668</v>
      </c>
      <c r="B111" s="239" t="s">
        <v>1365</v>
      </c>
      <c r="C111" s="240" t="s">
        <v>1357</v>
      </c>
      <c r="D111" s="241" t="s">
        <v>1366</v>
      </c>
      <c r="E111" s="242" t="s">
        <v>1367</v>
      </c>
      <c r="F111" s="242"/>
      <c r="G111" s="242"/>
    </row>
    <row r="112" spans="1:7" s="237" customFormat="1" ht="26.25" customHeight="1">
      <c r="A112" s="238">
        <v>41667</v>
      </c>
      <c r="B112" s="239" t="s">
        <v>1353</v>
      </c>
      <c r="C112" s="240" t="s">
        <v>1368</v>
      </c>
      <c r="D112" s="241" t="s">
        <v>1369</v>
      </c>
      <c r="E112" s="242" t="s">
        <v>1370</v>
      </c>
      <c r="F112" s="242"/>
      <c r="G112" s="242"/>
    </row>
    <row r="113" spans="1:7" s="237" customFormat="1" ht="26.25" customHeight="1">
      <c r="A113" s="238">
        <v>41666</v>
      </c>
      <c r="B113" s="239" t="s">
        <v>1371</v>
      </c>
      <c r="C113" s="240" t="s">
        <v>1372</v>
      </c>
      <c r="D113" s="241" t="s">
        <v>1373</v>
      </c>
      <c r="E113" s="242" t="s">
        <v>1374</v>
      </c>
      <c r="F113" s="242"/>
      <c r="G113" s="242"/>
    </row>
    <row r="114" spans="1:7" s="237" customFormat="1" ht="26.25" customHeight="1">
      <c r="A114" s="238">
        <v>41665</v>
      </c>
      <c r="B114" s="239" t="s">
        <v>1365</v>
      </c>
      <c r="C114" s="240" t="s">
        <v>1357</v>
      </c>
      <c r="D114" s="241" t="s">
        <v>1375</v>
      </c>
      <c r="E114" s="242" t="s">
        <v>1376</v>
      </c>
      <c r="F114" s="242"/>
      <c r="G114" s="242" t="s">
        <v>1377</v>
      </c>
    </row>
    <row r="115" spans="1:7" s="237" customFormat="1" ht="26.25" customHeight="1">
      <c r="A115" s="238">
        <v>41662</v>
      </c>
      <c r="B115" s="239" t="s">
        <v>1365</v>
      </c>
      <c r="C115" s="240" t="s">
        <v>1372</v>
      </c>
      <c r="D115" s="241" t="s">
        <v>1378</v>
      </c>
      <c r="E115" s="242" t="s">
        <v>1379</v>
      </c>
      <c r="F115" s="242"/>
      <c r="G115" s="242" t="s">
        <v>1380</v>
      </c>
    </row>
    <row r="116" spans="1:7" s="237" customFormat="1" ht="26.25" customHeight="1">
      <c r="A116" s="238">
        <v>41660</v>
      </c>
      <c r="B116" s="239" t="s">
        <v>1365</v>
      </c>
      <c r="C116" s="240" t="s">
        <v>1372</v>
      </c>
      <c r="D116" s="241" t="s">
        <v>1381</v>
      </c>
      <c r="E116" s="242" t="s">
        <v>1382</v>
      </c>
      <c r="F116" s="242"/>
      <c r="G116" s="242" t="s">
        <v>1383</v>
      </c>
    </row>
    <row r="117" spans="1:7" s="237" customFormat="1" ht="26.25" customHeight="1">
      <c r="A117" s="238">
        <v>41658</v>
      </c>
      <c r="B117" s="239" t="s">
        <v>1365</v>
      </c>
      <c r="C117" s="240" t="s">
        <v>1372</v>
      </c>
      <c r="D117" s="241" t="s">
        <v>1384</v>
      </c>
      <c r="E117" s="242" t="s">
        <v>1385</v>
      </c>
      <c r="F117" s="242"/>
      <c r="G117" s="242" t="s">
        <v>1386</v>
      </c>
    </row>
    <row r="118" spans="1:7" s="237" customFormat="1" ht="26.25" customHeight="1">
      <c r="A118" s="238">
        <v>41655</v>
      </c>
      <c r="B118" s="239" t="s">
        <v>1365</v>
      </c>
      <c r="C118" s="240" t="s">
        <v>1387</v>
      </c>
      <c r="D118" s="241" t="s">
        <v>1388</v>
      </c>
      <c r="E118" s="242" t="s">
        <v>1389</v>
      </c>
      <c r="F118" s="242"/>
      <c r="G118" s="242" t="s">
        <v>1390</v>
      </c>
    </row>
    <row r="119" spans="1:7" s="237" customFormat="1" ht="26.25" customHeight="1">
      <c r="A119" s="238">
        <v>41653</v>
      </c>
      <c r="B119" s="239" t="s">
        <v>1371</v>
      </c>
      <c r="C119" s="240" t="s">
        <v>1387</v>
      </c>
      <c r="D119" s="241" t="s">
        <v>1391</v>
      </c>
      <c r="E119" s="242" t="s">
        <v>1392</v>
      </c>
      <c r="F119" s="242"/>
      <c r="G119" s="242" t="s">
        <v>1393</v>
      </c>
    </row>
    <row r="120" spans="1:7" s="237" customFormat="1" ht="26.25" customHeight="1">
      <c r="A120" s="238">
        <v>41653</v>
      </c>
      <c r="B120" s="239" t="s">
        <v>1353</v>
      </c>
      <c r="C120" s="240" t="s">
        <v>1394</v>
      </c>
      <c r="D120" s="241" t="s">
        <v>1395</v>
      </c>
      <c r="E120" s="242" t="s">
        <v>1396</v>
      </c>
      <c r="F120" s="242"/>
      <c r="G120" s="242" t="s">
        <v>1397</v>
      </c>
    </row>
    <row r="121" spans="1:7" s="237" customFormat="1" ht="26.25" customHeight="1">
      <c r="A121" s="238">
        <v>41653</v>
      </c>
      <c r="B121" s="239" t="s">
        <v>1365</v>
      </c>
      <c r="C121" s="240" t="s">
        <v>1398</v>
      </c>
      <c r="D121" s="241" t="s">
        <v>1399</v>
      </c>
      <c r="E121" s="242" t="s">
        <v>1400</v>
      </c>
      <c r="F121" s="242"/>
      <c r="G121" s="242" t="s">
        <v>1401</v>
      </c>
    </row>
    <row r="122" spans="1:7" s="237" customFormat="1" ht="26.25" customHeight="1">
      <c r="A122" s="238">
        <v>41652</v>
      </c>
      <c r="B122" s="239" t="s">
        <v>1365</v>
      </c>
      <c r="C122" s="240" t="s">
        <v>1402</v>
      </c>
      <c r="D122" s="241" t="s">
        <v>1403</v>
      </c>
      <c r="E122" s="242" t="s">
        <v>1404</v>
      </c>
      <c r="F122" s="242"/>
      <c r="G122" s="242" t="s">
        <v>1405</v>
      </c>
    </row>
    <row r="123" spans="1:7" s="237" customFormat="1" ht="26.25" customHeight="1">
      <c r="A123" s="238">
        <v>41652</v>
      </c>
      <c r="B123" s="239" t="s">
        <v>1353</v>
      </c>
      <c r="C123" s="240" t="s">
        <v>1406</v>
      </c>
      <c r="D123" s="241" t="s">
        <v>1407</v>
      </c>
      <c r="E123" s="242" t="s">
        <v>1408</v>
      </c>
      <c r="F123" s="242"/>
      <c r="G123" s="242" t="s">
        <v>1409</v>
      </c>
    </row>
    <row r="124" spans="1:7" s="237" customFormat="1" ht="26.25" customHeight="1">
      <c r="A124" s="238">
        <v>41651</v>
      </c>
      <c r="B124" s="239" t="s">
        <v>1365</v>
      </c>
      <c r="C124" s="240" t="s">
        <v>1410</v>
      </c>
      <c r="D124" s="241" t="s">
        <v>1411</v>
      </c>
      <c r="E124" s="242" t="s">
        <v>1412</v>
      </c>
      <c r="F124" s="242"/>
      <c r="G124" s="242" t="s">
        <v>1413</v>
      </c>
    </row>
    <row r="125" spans="1:7" s="237" customFormat="1" ht="26.25" customHeight="1">
      <c r="A125" s="238">
        <v>41649</v>
      </c>
      <c r="B125" s="239" t="s">
        <v>1353</v>
      </c>
      <c r="C125" s="240" t="s">
        <v>1357</v>
      </c>
      <c r="D125" s="241" t="s">
        <v>1414</v>
      </c>
      <c r="E125" s="242" t="s">
        <v>1415</v>
      </c>
      <c r="F125" s="242"/>
      <c r="G125" s="242" t="s">
        <v>1416</v>
      </c>
    </row>
    <row r="126" spans="1:7" s="237" customFormat="1" ht="26.25" customHeight="1">
      <c r="A126" s="238">
        <v>41649</v>
      </c>
      <c r="B126" s="239" t="s">
        <v>1365</v>
      </c>
      <c r="C126" s="240" t="s">
        <v>1357</v>
      </c>
      <c r="D126" s="241" t="s">
        <v>1417</v>
      </c>
      <c r="E126" s="242" t="s">
        <v>1418</v>
      </c>
      <c r="F126" s="242"/>
      <c r="G126" s="242" t="s">
        <v>1397</v>
      </c>
    </row>
    <row r="127" spans="1:7" s="237" customFormat="1" ht="26.25" customHeight="1">
      <c r="A127" s="238">
        <v>41649</v>
      </c>
      <c r="B127" s="239" t="s">
        <v>1365</v>
      </c>
      <c r="C127" s="240" t="s">
        <v>1406</v>
      </c>
      <c r="D127" s="241" t="s">
        <v>1419</v>
      </c>
      <c r="E127" s="242" t="s">
        <v>1420</v>
      </c>
      <c r="F127" s="242"/>
      <c r="G127" s="242" t="s">
        <v>1421</v>
      </c>
    </row>
    <row r="128" spans="1:7" s="237" customFormat="1" ht="26.25" customHeight="1">
      <c r="A128" s="238">
        <v>41649</v>
      </c>
      <c r="B128" s="239" t="s">
        <v>1422</v>
      </c>
      <c r="C128" s="240" t="s">
        <v>1357</v>
      </c>
      <c r="D128" s="241" t="s">
        <v>1234</v>
      </c>
      <c r="E128" s="242" t="s">
        <v>1235</v>
      </c>
      <c r="F128" s="242"/>
      <c r="G128" s="242" t="s">
        <v>1124</v>
      </c>
    </row>
    <row r="129" spans="1:7" s="237" customFormat="1" ht="26.25" customHeight="1">
      <c r="A129" s="238">
        <v>41649</v>
      </c>
      <c r="B129" s="239" t="s">
        <v>1353</v>
      </c>
      <c r="C129" s="240" t="s">
        <v>1357</v>
      </c>
      <c r="D129" s="241" t="s">
        <v>1236</v>
      </c>
      <c r="E129" s="242" t="s">
        <v>1237</v>
      </c>
      <c r="F129" s="242"/>
      <c r="G129" s="242" t="s">
        <v>954</v>
      </c>
    </row>
    <row r="130" spans="1:7" s="237" customFormat="1" ht="26.25" customHeight="1">
      <c r="A130" s="238">
        <v>41648</v>
      </c>
      <c r="B130" s="239" t="s">
        <v>1353</v>
      </c>
      <c r="C130" s="240" t="s">
        <v>1423</v>
      </c>
      <c r="D130" s="241" t="s">
        <v>1238</v>
      </c>
      <c r="E130" s="242" t="s">
        <v>1239</v>
      </c>
      <c r="F130" s="242"/>
      <c r="G130" s="242" t="s">
        <v>1244</v>
      </c>
    </row>
    <row r="131" spans="1:7" s="237" customFormat="1" ht="26.25" customHeight="1">
      <c r="A131" s="238">
        <v>41647</v>
      </c>
      <c r="B131" s="239" t="s">
        <v>1353</v>
      </c>
      <c r="C131" s="240" t="s">
        <v>1424</v>
      </c>
      <c r="D131" s="241" t="s">
        <v>1240</v>
      </c>
      <c r="E131" s="242" t="s">
        <v>1241</v>
      </c>
      <c r="F131" s="242"/>
      <c r="G131" s="242" t="s">
        <v>949</v>
      </c>
    </row>
    <row r="132" spans="1:7" s="237" customFormat="1" ht="26.25" customHeight="1">
      <c r="A132" s="238">
        <v>41646</v>
      </c>
      <c r="B132" s="239" t="s">
        <v>1425</v>
      </c>
      <c r="C132" s="240" t="s">
        <v>1357</v>
      </c>
      <c r="D132" s="241" t="s">
        <v>1242</v>
      </c>
      <c r="E132" s="242" t="s">
        <v>1243</v>
      </c>
      <c r="F132" s="242"/>
      <c r="G132" s="242" t="s">
        <v>949</v>
      </c>
    </row>
    <row r="133" spans="1:7" s="237" customFormat="1" ht="26.25" customHeight="1">
      <c r="A133" s="238">
        <v>41644</v>
      </c>
      <c r="B133" s="239" t="s">
        <v>1353</v>
      </c>
      <c r="C133" s="240" t="s">
        <v>1357</v>
      </c>
      <c r="D133" s="241" t="s">
        <v>1426</v>
      </c>
      <c r="E133" s="242" t="s">
        <v>1185</v>
      </c>
      <c r="F133" s="242"/>
      <c r="G133" s="242" t="s">
        <v>1184</v>
      </c>
    </row>
    <row r="134" spans="1:7" s="237" customFormat="1" ht="26.25" customHeight="1">
      <c r="A134" s="238">
        <v>41642</v>
      </c>
      <c r="B134" s="239" t="s">
        <v>1427</v>
      </c>
      <c r="C134" s="240" t="s">
        <v>1357</v>
      </c>
      <c r="D134" s="241" t="s">
        <v>1186</v>
      </c>
      <c r="E134" s="242" t="s">
        <v>1187</v>
      </c>
      <c r="F134" s="242"/>
      <c r="G134" s="242" t="s">
        <v>1016</v>
      </c>
    </row>
    <row r="135" spans="1:7" s="237" customFormat="1" ht="26.25" customHeight="1">
      <c r="A135" s="238">
        <v>41642</v>
      </c>
      <c r="B135" s="239" t="s">
        <v>1428</v>
      </c>
      <c r="C135" s="240" t="s">
        <v>1357</v>
      </c>
      <c r="D135" s="241" t="s">
        <v>1188</v>
      </c>
      <c r="E135" s="242" t="s">
        <v>1189</v>
      </c>
      <c r="F135" s="242"/>
      <c r="G135" s="242" t="s">
        <v>949</v>
      </c>
    </row>
    <row r="136" spans="1:7" s="237" customFormat="1" ht="26.25" customHeight="1">
      <c r="A136" s="238">
        <v>41642</v>
      </c>
      <c r="B136" s="239" t="s">
        <v>1427</v>
      </c>
      <c r="C136" s="240" t="s">
        <v>1357</v>
      </c>
      <c r="D136" s="241" t="s">
        <v>1429</v>
      </c>
      <c r="E136" s="242" t="s">
        <v>1190</v>
      </c>
      <c r="F136" s="242"/>
      <c r="G136" s="242" t="s">
        <v>1063</v>
      </c>
    </row>
    <row r="137" spans="1:7" s="237" customFormat="1" ht="26.25" customHeight="1">
      <c r="A137" s="238">
        <v>41641</v>
      </c>
      <c r="B137" s="239" t="s">
        <v>1425</v>
      </c>
      <c r="C137" s="240" t="s">
        <v>1357</v>
      </c>
      <c r="D137" s="241" t="s">
        <v>1181</v>
      </c>
      <c r="E137" s="242" t="s">
        <v>1191</v>
      </c>
      <c r="F137" s="242"/>
      <c r="G137" s="242" t="s">
        <v>949</v>
      </c>
    </row>
    <row r="138" spans="1:7" s="237" customFormat="1" ht="26.25" customHeight="1">
      <c r="A138" s="238">
        <v>41641</v>
      </c>
      <c r="B138" s="239" t="s">
        <v>1353</v>
      </c>
      <c r="C138" s="240" t="s">
        <v>1357</v>
      </c>
      <c r="D138" s="241" t="s">
        <v>1192</v>
      </c>
      <c r="E138" s="242" t="s">
        <v>1193</v>
      </c>
      <c r="F138" s="242"/>
      <c r="G138" s="242" t="s">
        <v>949</v>
      </c>
    </row>
    <row r="139" spans="1:7" s="237" customFormat="1" ht="26.25" customHeight="1">
      <c r="A139" s="238">
        <v>41641</v>
      </c>
      <c r="B139" s="239" t="s">
        <v>1427</v>
      </c>
      <c r="C139" s="240" t="s">
        <v>1430</v>
      </c>
      <c r="D139" s="241" t="s">
        <v>1194</v>
      </c>
      <c r="E139" s="242" t="s">
        <v>1195</v>
      </c>
      <c r="F139" s="242"/>
      <c r="G139" s="242" t="s">
        <v>949</v>
      </c>
    </row>
    <row r="140" spans="1:7" s="237" customFormat="1" ht="26.25" customHeight="1">
      <c r="A140" s="238">
        <v>41641</v>
      </c>
      <c r="B140" s="239" t="s">
        <v>1353</v>
      </c>
      <c r="C140" s="240" t="s">
        <v>1387</v>
      </c>
      <c r="D140" s="241" t="s">
        <v>1196</v>
      </c>
      <c r="E140" s="242" t="s">
        <v>1197</v>
      </c>
      <c r="F140" s="242"/>
      <c r="G140" s="242" t="s">
        <v>1016</v>
      </c>
    </row>
    <row r="141" spans="1:7" s="237" customFormat="1" ht="26.25" customHeight="1">
      <c r="A141" s="238">
        <v>41639</v>
      </c>
      <c r="B141" s="239" t="s">
        <v>1425</v>
      </c>
      <c r="C141" s="240" t="s">
        <v>1431</v>
      </c>
      <c r="D141" s="241" t="s">
        <v>1198</v>
      </c>
      <c r="E141" s="242" t="s">
        <v>1199</v>
      </c>
      <c r="F141" s="242"/>
      <c r="G141" s="242" t="s">
        <v>949</v>
      </c>
    </row>
    <row r="142" spans="1:7" s="237" customFormat="1" ht="26.25" customHeight="1">
      <c r="A142" s="238">
        <v>41639</v>
      </c>
      <c r="B142" s="239" t="s">
        <v>1427</v>
      </c>
      <c r="C142" s="240" t="s">
        <v>1432</v>
      </c>
      <c r="D142" s="241" t="s">
        <v>1182</v>
      </c>
      <c r="E142" s="242" t="s">
        <v>1200</v>
      </c>
      <c r="F142" s="242"/>
      <c r="G142" s="242" t="s">
        <v>1063</v>
      </c>
    </row>
    <row r="143" spans="1:7" s="237" customFormat="1" ht="26.25" customHeight="1">
      <c r="A143" s="238">
        <v>41638</v>
      </c>
      <c r="B143" s="239" t="s">
        <v>1425</v>
      </c>
      <c r="C143" s="240" t="s">
        <v>1357</v>
      </c>
      <c r="D143" s="241" t="s">
        <v>1183</v>
      </c>
      <c r="E143" s="242" t="s">
        <v>1202</v>
      </c>
      <c r="F143" s="242"/>
      <c r="G143" s="242" t="s">
        <v>1201</v>
      </c>
    </row>
    <row r="144" spans="1:7" s="237" customFormat="1" ht="26.25" customHeight="1">
      <c r="A144" s="238">
        <v>41635</v>
      </c>
      <c r="B144" s="239" t="s">
        <v>1353</v>
      </c>
      <c r="C144" s="240" t="s">
        <v>1357</v>
      </c>
      <c r="D144" s="242" t="s">
        <v>1112</v>
      </c>
      <c r="E144" s="242" t="s">
        <v>1113</v>
      </c>
      <c r="F144" s="242"/>
      <c r="G144" s="242" t="s">
        <v>949</v>
      </c>
    </row>
    <row r="145" spans="1:7" s="237" customFormat="1" ht="26.25" customHeight="1">
      <c r="A145" s="238">
        <v>41635</v>
      </c>
      <c r="B145" s="239" t="s">
        <v>1353</v>
      </c>
      <c r="C145" s="240" t="s">
        <v>1357</v>
      </c>
      <c r="D145" s="242" t="s">
        <v>1114</v>
      </c>
      <c r="E145" s="242" t="s">
        <v>1115</v>
      </c>
      <c r="F145" s="242"/>
      <c r="G145" s="242" t="s">
        <v>1124</v>
      </c>
    </row>
    <row r="146" spans="1:7" s="237" customFormat="1" ht="26.25" customHeight="1">
      <c r="A146" s="238">
        <v>41633</v>
      </c>
      <c r="B146" s="239" t="s">
        <v>1425</v>
      </c>
      <c r="C146" s="240" t="s">
        <v>1402</v>
      </c>
      <c r="D146" s="242" t="s">
        <v>1116</v>
      </c>
      <c r="E146" s="242" t="s">
        <v>1117</v>
      </c>
      <c r="F146" s="242"/>
      <c r="G146" s="242" t="s">
        <v>949</v>
      </c>
    </row>
    <row r="147" spans="1:7" s="237" customFormat="1" ht="26.25" customHeight="1">
      <c r="A147" s="238">
        <v>41632</v>
      </c>
      <c r="B147" s="239" t="s">
        <v>1353</v>
      </c>
      <c r="C147" s="240" t="s">
        <v>1357</v>
      </c>
      <c r="D147" s="242" t="s">
        <v>1118</v>
      </c>
      <c r="E147" s="242" t="s">
        <v>1119</v>
      </c>
      <c r="F147" s="242"/>
      <c r="G147" s="242" t="s">
        <v>1125</v>
      </c>
    </row>
    <row r="148" spans="1:7" s="237" customFormat="1" ht="26.25" customHeight="1">
      <c r="A148" s="238">
        <v>41632</v>
      </c>
      <c r="B148" s="239" t="s">
        <v>1353</v>
      </c>
      <c r="C148" s="240" t="s">
        <v>1357</v>
      </c>
      <c r="D148" s="242" t="s">
        <v>1120</v>
      </c>
      <c r="E148" s="242" t="s">
        <v>1121</v>
      </c>
      <c r="F148" s="242"/>
      <c r="G148" s="242" t="s">
        <v>1019</v>
      </c>
    </row>
    <row r="149" spans="1:7" s="237" customFormat="1" ht="26.25" customHeight="1">
      <c r="A149" s="238">
        <v>41631</v>
      </c>
      <c r="B149" s="239" t="s">
        <v>1353</v>
      </c>
      <c r="C149" s="240" t="s">
        <v>1357</v>
      </c>
      <c r="D149" s="242" t="s">
        <v>1122</v>
      </c>
      <c r="E149" s="242" t="s">
        <v>1123</v>
      </c>
      <c r="F149" s="242"/>
      <c r="G149" s="242" t="s">
        <v>946</v>
      </c>
    </row>
    <row r="150" spans="1:7" s="237" customFormat="1" ht="26.25" customHeight="1">
      <c r="A150" s="238">
        <v>41629</v>
      </c>
      <c r="B150" s="239" t="s">
        <v>1353</v>
      </c>
      <c r="C150" s="240" t="s">
        <v>1357</v>
      </c>
      <c r="D150" s="242" t="s">
        <v>1095</v>
      </c>
      <c r="E150" s="242" t="s">
        <v>1096</v>
      </c>
      <c r="F150" s="239"/>
      <c r="G150" s="239" t="s">
        <v>954</v>
      </c>
    </row>
    <row r="151" spans="1:7" s="237" customFormat="1" ht="26.25" customHeight="1">
      <c r="A151" s="238">
        <v>41628</v>
      </c>
      <c r="B151" s="239" t="s">
        <v>1425</v>
      </c>
      <c r="C151" s="240" t="s">
        <v>1357</v>
      </c>
      <c r="D151" s="242" t="s">
        <v>1097</v>
      </c>
      <c r="E151" s="242" t="s">
        <v>1098</v>
      </c>
      <c r="F151" s="239"/>
      <c r="G151" s="239" t="s">
        <v>949</v>
      </c>
    </row>
    <row r="152" spans="1:7" s="237" customFormat="1" ht="26.25" customHeight="1">
      <c r="A152" s="238">
        <v>41628</v>
      </c>
      <c r="B152" s="239" t="s">
        <v>1353</v>
      </c>
      <c r="C152" s="240" t="s">
        <v>1357</v>
      </c>
      <c r="D152" s="242" t="s">
        <v>1093</v>
      </c>
      <c r="E152" s="242" t="s">
        <v>1099</v>
      </c>
      <c r="F152" s="239"/>
      <c r="G152" s="239" t="s">
        <v>946</v>
      </c>
    </row>
    <row r="153" spans="1:7" s="237" customFormat="1" ht="26.25" customHeight="1">
      <c r="A153" s="238">
        <v>41628</v>
      </c>
      <c r="B153" s="239" t="s">
        <v>1425</v>
      </c>
      <c r="C153" s="240" t="s">
        <v>1433</v>
      </c>
      <c r="D153" s="242" t="s">
        <v>1094</v>
      </c>
      <c r="E153" s="242" t="s">
        <v>1100</v>
      </c>
      <c r="F153" s="239"/>
      <c r="G153" s="239" t="s">
        <v>949</v>
      </c>
    </row>
    <row r="154" spans="1:7" s="237" customFormat="1" ht="26.25" customHeight="1">
      <c r="A154" s="238">
        <v>41627</v>
      </c>
      <c r="B154" s="239" t="s">
        <v>1353</v>
      </c>
      <c r="C154" s="240" t="s">
        <v>1434</v>
      </c>
      <c r="D154" s="242" t="s">
        <v>1101</v>
      </c>
      <c r="E154" s="242" t="s">
        <v>1102</v>
      </c>
      <c r="F154" s="239"/>
      <c r="G154" s="239" t="s">
        <v>1105</v>
      </c>
    </row>
    <row r="155" spans="1:7" s="237" customFormat="1" ht="26.25" customHeight="1">
      <c r="A155" s="238">
        <v>41624</v>
      </c>
      <c r="B155" s="239" t="s">
        <v>1435</v>
      </c>
      <c r="C155" s="240" t="s">
        <v>1372</v>
      </c>
      <c r="D155" s="242" t="s">
        <v>1103</v>
      </c>
      <c r="E155" s="242" t="s">
        <v>1104</v>
      </c>
      <c r="F155" s="239"/>
      <c r="G155" s="239" t="s">
        <v>956</v>
      </c>
    </row>
    <row r="156" spans="1:7" s="237" customFormat="1" ht="26.25" customHeight="1">
      <c r="A156" s="238">
        <v>41622</v>
      </c>
      <c r="B156" s="239" t="s">
        <v>1425</v>
      </c>
      <c r="C156" s="240" t="s">
        <v>1372</v>
      </c>
      <c r="D156" s="242" t="s">
        <v>1040</v>
      </c>
      <c r="E156" s="242" t="s">
        <v>1041</v>
      </c>
      <c r="F156" s="239"/>
      <c r="G156" s="239" t="s">
        <v>1060</v>
      </c>
    </row>
    <row r="157" spans="1:7" s="237" customFormat="1" ht="26.25" customHeight="1">
      <c r="A157" s="238">
        <v>41621</v>
      </c>
      <c r="B157" s="239" t="s">
        <v>1353</v>
      </c>
      <c r="C157" s="240" t="s">
        <v>1357</v>
      </c>
      <c r="D157" s="242" t="s">
        <v>1042</v>
      </c>
      <c r="E157" s="242" t="s">
        <v>1043</v>
      </c>
      <c r="F157" s="239"/>
      <c r="G157" s="239" t="s">
        <v>954</v>
      </c>
    </row>
    <row r="158" spans="1:7" s="237" customFormat="1" ht="26.25" customHeight="1">
      <c r="A158" s="238">
        <v>41621</v>
      </c>
      <c r="B158" s="239" t="s">
        <v>1353</v>
      </c>
      <c r="C158" s="240" t="s">
        <v>1436</v>
      </c>
      <c r="D158" s="242" t="s">
        <v>1044</v>
      </c>
      <c r="E158" s="242" t="s">
        <v>1045</v>
      </c>
      <c r="F158" s="239"/>
      <c r="G158" s="239" t="s">
        <v>946</v>
      </c>
    </row>
    <row r="159" spans="1:7" s="237" customFormat="1" ht="26.25" customHeight="1">
      <c r="A159" s="238">
        <v>41621</v>
      </c>
      <c r="B159" s="239" t="s">
        <v>1427</v>
      </c>
      <c r="C159" s="240" t="s">
        <v>1402</v>
      </c>
      <c r="D159" s="242" t="s">
        <v>1046</v>
      </c>
      <c r="E159" s="242" t="s">
        <v>1047</v>
      </c>
      <c r="F159" s="239"/>
      <c r="G159" s="239" t="s">
        <v>949</v>
      </c>
    </row>
    <row r="160" spans="1:7" s="237" customFormat="1" ht="26.25" customHeight="1">
      <c r="A160" s="238">
        <v>41621</v>
      </c>
      <c r="B160" s="239" t="s">
        <v>1425</v>
      </c>
      <c r="C160" s="240" t="s">
        <v>1437</v>
      </c>
      <c r="D160" s="242" t="s">
        <v>1038</v>
      </c>
      <c r="E160" s="242" t="s">
        <v>1048</v>
      </c>
      <c r="F160" s="239"/>
      <c r="G160" s="239" t="s">
        <v>946</v>
      </c>
    </row>
    <row r="161" spans="1:7" s="237" customFormat="1" ht="26.25" customHeight="1">
      <c r="A161" s="238">
        <v>41621</v>
      </c>
      <c r="B161" s="239" t="s">
        <v>1353</v>
      </c>
      <c r="C161" s="240" t="s">
        <v>1410</v>
      </c>
      <c r="D161" s="242" t="s">
        <v>1049</v>
      </c>
      <c r="E161" s="242" t="s">
        <v>1050</v>
      </c>
      <c r="F161" s="239"/>
      <c r="G161" s="239" t="s">
        <v>1061</v>
      </c>
    </row>
    <row r="162" spans="1:7" s="237" customFormat="1" ht="26.25" customHeight="1">
      <c r="A162" s="238">
        <v>41619</v>
      </c>
      <c r="B162" s="239" t="s">
        <v>1422</v>
      </c>
      <c r="C162" s="240" t="s">
        <v>1357</v>
      </c>
      <c r="D162" s="242" t="s">
        <v>1051</v>
      </c>
      <c r="E162" s="242" t="s">
        <v>1052</v>
      </c>
      <c r="F162" s="239"/>
      <c r="G162" s="239" t="s">
        <v>1062</v>
      </c>
    </row>
    <row r="163" spans="1:7" s="237" customFormat="1" ht="26.25" customHeight="1">
      <c r="A163" s="238">
        <v>41619</v>
      </c>
      <c r="B163" s="239" t="s">
        <v>1353</v>
      </c>
      <c r="C163" s="240" t="s">
        <v>1438</v>
      </c>
      <c r="D163" s="242" t="s">
        <v>1053</v>
      </c>
      <c r="E163" s="242" t="s">
        <v>1054</v>
      </c>
      <c r="F163" s="239"/>
      <c r="G163" s="239" t="s">
        <v>949</v>
      </c>
    </row>
    <row r="164" spans="1:7" s="237" customFormat="1" ht="26.25" customHeight="1">
      <c r="A164" s="238">
        <v>41618</v>
      </c>
      <c r="B164" s="239" t="s">
        <v>1425</v>
      </c>
      <c r="C164" s="240" t="s">
        <v>1357</v>
      </c>
      <c r="D164" s="242" t="s">
        <v>1039</v>
      </c>
      <c r="E164" s="242" t="s">
        <v>1055</v>
      </c>
      <c r="F164" s="239"/>
      <c r="G164" s="239" t="s">
        <v>1063</v>
      </c>
    </row>
    <row r="165" spans="1:7" s="237" customFormat="1" ht="26.25" customHeight="1">
      <c r="A165" s="238">
        <v>41618</v>
      </c>
      <c r="B165" s="239" t="s">
        <v>1353</v>
      </c>
      <c r="C165" s="240" t="s">
        <v>1357</v>
      </c>
      <c r="D165" s="242" t="s">
        <v>1056</v>
      </c>
      <c r="E165" s="242" t="s">
        <v>1057</v>
      </c>
      <c r="F165" s="239"/>
      <c r="G165" s="239" t="s">
        <v>949</v>
      </c>
    </row>
    <row r="166" spans="1:7" s="237" customFormat="1" ht="26.25" customHeight="1">
      <c r="A166" s="238">
        <v>41617</v>
      </c>
      <c r="B166" s="239" t="s">
        <v>1353</v>
      </c>
      <c r="C166" s="240" t="s">
        <v>1357</v>
      </c>
      <c r="D166" s="242" t="s">
        <v>1058</v>
      </c>
      <c r="E166" s="242" t="s">
        <v>1059</v>
      </c>
      <c r="F166" s="239"/>
      <c r="G166" s="239" t="s">
        <v>1016</v>
      </c>
    </row>
    <row r="167" spans="1:7" s="237" customFormat="1" ht="26.25" customHeight="1">
      <c r="A167" s="238">
        <v>41614</v>
      </c>
      <c r="B167" s="239" t="s">
        <v>1353</v>
      </c>
      <c r="C167" s="240" t="s">
        <v>1357</v>
      </c>
      <c r="D167" s="242" t="s">
        <v>994</v>
      </c>
      <c r="E167" s="242" t="s">
        <v>1004</v>
      </c>
      <c r="F167" s="239"/>
      <c r="G167" s="239" t="s">
        <v>1014</v>
      </c>
    </row>
    <row r="168" spans="1:7" s="237" customFormat="1" ht="26.25" customHeight="1">
      <c r="A168" s="238">
        <v>41614</v>
      </c>
      <c r="B168" s="239" t="s">
        <v>1428</v>
      </c>
      <c r="C168" s="240" t="s">
        <v>1357</v>
      </c>
      <c r="D168" s="242" t="s">
        <v>995</v>
      </c>
      <c r="E168" s="242" t="s">
        <v>1005</v>
      </c>
      <c r="F168" s="239"/>
      <c r="G168" s="239" t="s">
        <v>949</v>
      </c>
    </row>
    <row r="169" spans="1:7" s="237" customFormat="1" ht="26.25" customHeight="1">
      <c r="A169" s="238">
        <v>41613</v>
      </c>
      <c r="B169" s="239" t="s">
        <v>1427</v>
      </c>
      <c r="C169" s="240" t="s">
        <v>1357</v>
      </c>
      <c r="D169" s="242" t="s">
        <v>996</v>
      </c>
      <c r="E169" s="242" t="s">
        <v>1006</v>
      </c>
      <c r="F169" s="239"/>
      <c r="G169" s="239" t="s">
        <v>1015</v>
      </c>
    </row>
    <row r="170" spans="1:7" s="237" customFormat="1" ht="26.25" customHeight="1">
      <c r="A170" s="238">
        <v>41613</v>
      </c>
      <c r="B170" s="239" t="s">
        <v>1425</v>
      </c>
      <c r="C170" s="240" t="s">
        <v>1433</v>
      </c>
      <c r="D170" s="242" t="s">
        <v>997</v>
      </c>
      <c r="E170" s="242" t="s">
        <v>1007</v>
      </c>
      <c r="F170" s="239"/>
      <c r="G170" s="239" t="s">
        <v>1016</v>
      </c>
    </row>
    <row r="171" spans="1:7" s="237" customFormat="1" ht="26.25" customHeight="1">
      <c r="A171" s="238">
        <v>41612</v>
      </c>
      <c r="B171" s="239" t="s">
        <v>1425</v>
      </c>
      <c r="C171" s="240" t="s">
        <v>1439</v>
      </c>
      <c r="D171" s="242" t="s">
        <v>998</v>
      </c>
      <c r="E171" s="242" t="s">
        <v>1008</v>
      </c>
      <c r="F171" s="239"/>
      <c r="G171" s="239" t="s">
        <v>949</v>
      </c>
    </row>
    <row r="172" spans="1:7" s="237" customFormat="1" ht="26.25" customHeight="1">
      <c r="A172" s="238">
        <v>41611</v>
      </c>
      <c r="B172" s="239" t="s">
        <v>1353</v>
      </c>
      <c r="C172" s="240" t="s">
        <v>1357</v>
      </c>
      <c r="D172" s="242" t="s">
        <v>999</v>
      </c>
      <c r="E172" s="242" t="s">
        <v>1009</v>
      </c>
      <c r="F172" s="239"/>
      <c r="G172" s="239" t="s">
        <v>1017</v>
      </c>
    </row>
    <row r="173" spans="1:7" s="237" customFormat="1" ht="26.25" customHeight="1">
      <c r="A173" s="238">
        <v>41610</v>
      </c>
      <c r="B173" s="239" t="s">
        <v>1353</v>
      </c>
      <c r="C173" s="240" t="s">
        <v>1440</v>
      </c>
      <c r="D173" s="242" t="s">
        <v>1000</v>
      </c>
      <c r="E173" s="242" t="s">
        <v>1010</v>
      </c>
      <c r="F173" s="239"/>
      <c r="G173" s="239" t="s">
        <v>1018</v>
      </c>
    </row>
    <row r="174" spans="1:7" s="237" customFormat="1" ht="26.25" customHeight="1">
      <c r="A174" s="238">
        <v>41610</v>
      </c>
      <c r="B174" s="239" t="s">
        <v>1425</v>
      </c>
      <c r="C174" s="240" t="s">
        <v>1430</v>
      </c>
      <c r="D174" s="242" t="s">
        <v>1001</v>
      </c>
      <c r="E174" s="242" t="s">
        <v>1011</v>
      </c>
      <c r="F174" s="239"/>
      <c r="G174" s="239" t="s">
        <v>949</v>
      </c>
    </row>
    <row r="175" spans="1:7" s="237" customFormat="1" ht="26.25" customHeight="1">
      <c r="A175" s="238">
        <v>41610</v>
      </c>
      <c r="B175" s="239" t="s">
        <v>1427</v>
      </c>
      <c r="C175" s="240" t="s">
        <v>1436</v>
      </c>
      <c r="D175" s="242" t="s">
        <v>1002</v>
      </c>
      <c r="E175" s="242" t="s">
        <v>1012</v>
      </c>
      <c r="F175" s="239"/>
      <c r="G175" s="239" t="s">
        <v>949</v>
      </c>
    </row>
    <row r="176" spans="1:7" s="237" customFormat="1" ht="26.25" customHeight="1">
      <c r="A176" s="238">
        <v>41610</v>
      </c>
      <c r="B176" s="239" t="s">
        <v>1353</v>
      </c>
      <c r="C176" s="240" t="s">
        <v>1357</v>
      </c>
      <c r="D176" s="242" t="s">
        <v>1003</v>
      </c>
      <c r="E176" s="242" t="s">
        <v>1013</v>
      </c>
      <c r="F176" s="239"/>
      <c r="G176" s="239" t="s">
        <v>1019</v>
      </c>
    </row>
    <row r="177" spans="1:7" s="237" customFormat="1" ht="26.25" customHeight="1">
      <c r="A177" s="238">
        <v>41607</v>
      </c>
      <c r="B177" s="239" t="s">
        <v>1425</v>
      </c>
      <c r="C177" s="240" t="s">
        <v>1441</v>
      </c>
      <c r="D177" s="242" t="s">
        <v>930</v>
      </c>
      <c r="E177" s="242" t="s">
        <v>1442</v>
      </c>
      <c r="F177" s="239"/>
      <c r="G177" s="239" t="s">
        <v>931</v>
      </c>
    </row>
    <row r="178" spans="1:7" s="237" customFormat="1" ht="26.25" customHeight="1">
      <c r="A178" s="238">
        <v>41607</v>
      </c>
      <c r="B178" s="239" t="s">
        <v>1353</v>
      </c>
      <c r="C178" s="240" t="s">
        <v>1437</v>
      </c>
      <c r="D178" s="242" t="s">
        <v>933</v>
      </c>
      <c r="E178" s="242" t="s">
        <v>932</v>
      </c>
      <c r="F178" s="239"/>
      <c r="G178" s="239" t="s">
        <v>934</v>
      </c>
    </row>
    <row r="179" spans="1:7" s="237" customFormat="1" ht="26.25" customHeight="1">
      <c r="A179" s="238">
        <v>41607</v>
      </c>
      <c r="B179" s="239" t="s">
        <v>1425</v>
      </c>
      <c r="C179" s="240" t="s">
        <v>1433</v>
      </c>
      <c r="D179" s="242" t="s">
        <v>1443</v>
      </c>
      <c r="E179" s="242" t="s">
        <v>936</v>
      </c>
      <c r="F179" s="239"/>
      <c r="G179" s="239" t="s">
        <v>937</v>
      </c>
    </row>
    <row r="180" spans="1:7" s="237" customFormat="1" ht="26.25" customHeight="1">
      <c r="A180" s="238">
        <v>41607</v>
      </c>
      <c r="B180" s="239" t="s">
        <v>1427</v>
      </c>
      <c r="C180" s="240" t="s">
        <v>1387</v>
      </c>
      <c r="D180" s="239" t="s">
        <v>944</v>
      </c>
      <c r="E180" s="239" t="s">
        <v>945</v>
      </c>
      <c r="F180" s="239"/>
      <c r="G180" s="239" t="s">
        <v>943</v>
      </c>
    </row>
    <row r="181" spans="1:7" s="237" customFormat="1" ht="26.25" customHeight="1">
      <c r="A181" s="238">
        <v>41607</v>
      </c>
      <c r="B181" s="239" t="s">
        <v>1427</v>
      </c>
      <c r="C181" s="240" t="s">
        <v>1354</v>
      </c>
      <c r="D181" s="239" t="s">
        <v>947</v>
      </c>
      <c r="E181" s="239" t="s">
        <v>948</v>
      </c>
      <c r="F181" s="239"/>
      <c r="G181" s="239" t="s">
        <v>946</v>
      </c>
    </row>
    <row r="182" spans="1:7" s="237" customFormat="1" ht="26.25" customHeight="1">
      <c r="A182" s="238">
        <v>41606</v>
      </c>
      <c r="B182" s="239" t="s">
        <v>1425</v>
      </c>
      <c r="C182" s="240" t="s">
        <v>1433</v>
      </c>
      <c r="D182" s="239" t="s">
        <v>950</v>
      </c>
      <c r="E182" s="239" t="s">
        <v>951</v>
      </c>
      <c r="F182" s="239"/>
      <c r="G182" s="239" t="s">
        <v>949</v>
      </c>
    </row>
    <row r="183" spans="1:7" s="237" customFormat="1" ht="26.25" customHeight="1">
      <c r="A183" s="238">
        <v>41606</v>
      </c>
      <c r="B183" s="239" t="s">
        <v>1425</v>
      </c>
      <c r="C183" s="240" t="s">
        <v>1406</v>
      </c>
      <c r="D183" s="239" t="s">
        <v>941</v>
      </c>
      <c r="E183" s="239" t="s">
        <v>953</v>
      </c>
      <c r="F183" s="239"/>
      <c r="G183" s="239" t="s">
        <v>952</v>
      </c>
    </row>
    <row r="184" spans="1:7" s="237" customFormat="1" ht="26.25" customHeight="1">
      <c r="A184" s="238">
        <v>41606</v>
      </c>
      <c r="B184" s="239" t="s">
        <v>1353</v>
      </c>
      <c r="C184" s="240" t="s">
        <v>1372</v>
      </c>
      <c r="D184" s="239" t="s">
        <v>942</v>
      </c>
      <c r="E184" s="239" t="s">
        <v>955</v>
      </c>
      <c r="F184" s="239"/>
      <c r="G184" s="239" t="s">
        <v>954</v>
      </c>
    </row>
    <row r="185" spans="1:7" s="237" customFormat="1" ht="26.25" customHeight="1">
      <c r="A185" s="238">
        <v>41606</v>
      </c>
      <c r="B185" s="239" t="s">
        <v>1422</v>
      </c>
      <c r="C185" s="240" t="s">
        <v>1436</v>
      </c>
      <c r="D185" s="239" t="s">
        <v>940</v>
      </c>
      <c r="E185" s="239" t="s">
        <v>938</v>
      </c>
      <c r="F185" s="239"/>
      <c r="G185" s="239" t="s">
        <v>939</v>
      </c>
    </row>
    <row r="186" spans="1:7" s="237" customFormat="1" ht="26.25" customHeight="1">
      <c r="A186" s="238">
        <v>41604</v>
      </c>
      <c r="B186" s="239" t="s">
        <v>1425</v>
      </c>
      <c r="C186" s="240" t="s">
        <v>1372</v>
      </c>
      <c r="D186" s="239" t="s">
        <v>957</v>
      </c>
      <c r="E186" s="239" t="s">
        <v>958</v>
      </c>
      <c r="F186" s="239"/>
      <c r="G186" s="239" t="s">
        <v>956</v>
      </c>
    </row>
    <row r="187" spans="1:7" s="237" customFormat="1" ht="26.25" customHeight="1">
      <c r="A187" s="238">
        <v>41586</v>
      </c>
      <c r="B187" s="239" t="s">
        <v>1444</v>
      </c>
      <c r="C187" s="240" t="s">
        <v>1431</v>
      </c>
      <c r="D187" s="242" t="s">
        <v>835</v>
      </c>
      <c r="E187" s="242" t="s">
        <v>834</v>
      </c>
      <c r="F187" s="239"/>
      <c r="G187" s="239" t="s">
        <v>1445</v>
      </c>
    </row>
    <row r="188" spans="1:7" s="237" customFormat="1" ht="26.25" customHeight="1">
      <c r="A188" s="238">
        <v>41585</v>
      </c>
      <c r="B188" s="239" t="s">
        <v>1427</v>
      </c>
      <c r="C188" s="240" t="s">
        <v>1433</v>
      </c>
      <c r="D188" s="242" t="s">
        <v>832</v>
      </c>
      <c r="E188" s="242" t="s">
        <v>833</v>
      </c>
      <c r="F188" s="239"/>
      <c r="G188" s="239" t="s">
        <v>1446</v>
      </c>
    </row>
    <row r="189" spans="1:7" s="237" customFormat="1" ht="26.25" customHeight="1">
      <c r="A189" s="238">
        <v>41584</v>
      </c>
      <c r="B189" s="239" t="s">
        <v>1425</v>
      </c>
      <c r="C189" s="240" t="s">
        <v>1372</v>
      </c>
      <c r="D189" s="242" t="s">
        <v>831</v>
      </c>
      <c r="E189" s="242" t="s">
        <v>830</v>
      </c>
      <c r="F189" s="239"/>
      <c r="G189" s="239" t="s">
        <v>1445</v>
      </c>
    </row>
    <row r="190" spans="1:7" s="237" customFormat="1" ht="26.25" customHeight="1">
      <c r="A190" s="238">
        <v>41584</v>
      </c>
      <c r="B190" s="239" t="s">
        <v>1427</v>
      </c>
      <c r="C190" s="240" t="s">
        <v>1410</v>
      </c>
      <c r="D190" s="242" t="s">
        <v>829</v>
      </c>
      <c r="E190" s="242" t="s">
        <v>828</v>
      </c>
      <c r="F190" s="239"/>
      <c r="G190" s="239" t="s">
        <v>1413</v>
      </c>
    </row>
    <row r="191" spans="1:7" s="237" customFormat="1" ht="26.25" customHeight="1">
      <c r="A191" s="238">
        <v>41583</v>
      </c>
      <c r="B191" s="239" t="s">
        <v>1427</v>
      </c>
      <c r="C191" s="240" t="s">
        <v>1433</v>
      </c>
      <c r="D191" s="242" t="s">
        <v>827</v>
      </c>
      <c r="E191" s="242" t="s">
        <v>825</v>
      </c>
      <c r="F191" s="239"/>
      <c r="G191" s="239" t="s">
        <v>826</v>
      </c>
    </row>
    <row r="192" spans="1:7" s="237" customFormat="1" ht="26.25" customHeight="1">
      <c r="A192" s="238">
        <v>41583</v>
      </c>
      <c r="B192" s="239" t="s">
        <v>1427</v>
      </c>
      <c r="C192" s="240" t="s">
        <v>1354</v>
      </c>
      <c r="D192" s="242" t="s">
        <v>823</v>
      </c>
      <c r="E192" s="242" t="s">
        <v>824</v>
      </c>
      <c r="F192" s="239" t="s">
        <v>1447</v>
      </c>
      <c r="G192" s="239" t="s">
        <v>1445</v>
      </c>
    </row>
    <row r="193" spans="1:7" s="237" customFormat="1" ht="26.25" customHeight="1">
      <c r="A193" s="238">
        <v>41365</v>
      </c>
      <c r="B193" s="239" t="s">
        <v>1444</v>
      </c>
      <c r="C193" s="240" t="s">
        <v>1433</v>
      </c>
      <c r="D193" s="242" t="s">
        <v>1448</v>
      </c>
      <c r="E193" s="242" t="s">
        <v>1449</v>
      </c>
      <c r="F193" s="239"/>
      <c r="G193" s="239" t="s">
        <v>1445</v>
      </c>
    </row>
    <row r="194" spans="1:7" s="237" customFormat="1" ht="26.25" customHeight="1">
      <c r="A194" s="238">
        <v>41365</v>
      </c>
      <c r="B194" s="239" t="s">
        <v>1450</v>
      </c>
      <c r="C194" s="240" t="s">
        <v>1451</v>
      </c>
      <c r="D194" s="242" t="s">
        <v>1452</v>
      </c>
      <c r="E194" s="242" t="s">
        <v>1453</v>
      </c>
      <c r="F194" s="239"/>
      <c r="G194" s="239" t="s">
        <v>1454</v>
      </c>
    </row>
    <row r="195" spans="1:7" s="237" customFormat="1" ht="26.25" customHeight="1">
      <c r="A195" s="238">
        <v>41362</v>
      </c>
      <c r="B195" s="239" t="s">
        <v>1455</v>
      </c>
      <c r="C195" s="240" t="s">
        <v>1372</v>
      </c>
      <c r="D195" s="242" t="s">
        <v>1456</v>
      </c>
      <c r="E195" s="242" t="s">
        <v>1457</v>
      </c>
      <c r="F195" s="239"/>
      <c r="G195" s="239" t="s">
        <v>1386</v>
      </c>
    </row>
    <row r="196" spans="1:7" s="237" customFormat="1" ht="26.25" customHeight="1">
      <c r="A196" s="238">
        <v>41355</v>
      </c>
      <c r="B196" s="239" t="s">
        <v>1427</v>
      </c>
      <c r="C196" s="240" t="s">
        <v>1410</v>
      </c>
      <c r="D196" s="242" t="s">
        <v>1458</v>
      </c>
      <c r="E196" s="242" t="s">
        <v>1459</v>
      </c>
      <c r="F196" s="239"/>
      <c r="G196" s="239" t="s">
        <v>1460</v>
      </c>
    </row>
    <row r="197" spans="1:7" s="237" customFormat="1" ht="26.25" customHeight="1">
      <c r="A197" s="238">
        <v>41354</v>
      </c>
      <c r="B197" s="239" t="s">
        <v>1427</v>
      </c>
      <c r="C197" s="240" t="s">
        <v>1461</v>
      </c>
      <c r="D197" s="242" t="s">
        <v>1462</v>
      </c>
      <c r="E197" s="242" t="s">
        <v>1463</v>
      </c>
      <c r="F197" s="239"/>
      <c r="G197" s="239" t="s">
        <v>1464</v>
      </c>
    </row>
    <row r="198" spans="1:7" s="237" customFormat="1" ht="26.25" customHeight="1">
      <c r="A198" s="238">
        <v>41350</v>
      </c>
      <c r="B198" s="239" t="s">
        <v>1427</v>
      </c>
      <c r="C198" s="240" t="s">
        <v>1372</v>
      </c>
      <c r="D198" s="242" t="s">
        <v>1465</v>
      </c>
      <c r="E198" s="242" t="s">
        <v>1466</v>
      </c>
      <c r="F198" s="239"/>
      <c r="G198" s="239" t="s">
        <v>1380</v>
      </c>
    </row>
    <row r="199" spans="1:7" s="237" customFormat="1" ht="26.25" customHeight="1">
      <c r="A199" s="238">
        <v>41324</v>
      </c>
      <c r="B199" s="239" t="s">
        <v>1467</v>
      </c>
      <c r="C199" s="240" t="s">
        <v>1357</v>
      </c>
      <c r="D199" s="242" t="s">
        <v>1468</v>
      </c>
      <c r="E199" s="242" t="s">
        <v>1469</v>
      </c>
      <c r="F199" s="239" t="s">
        <v>1470</v>
      </c>
      <c r="G199" s="239" t="s">
        <v>1377</v>
      </c>
    </row>
    <row r="200" spans="1:7" s="237" customFormat="1" ht="26.25" customHeight="1">
      <c r="A200" s="238">
        <v>41309</v>
      </c>
      <c r="B200" s="239" t="s">
        <v>1435</v>
      </c>
      <c r="C200" s="240" t="s">
        <v>1433</v>
      </c>
      <c r="D200" s="242" t="s">
        <v>1471</v>
      </c>
      <c r="E200" s="242" t="s">
        <v>1472</v>
      </c>
      <c r="F200" s="239"/>
      <c r="G200" s="239" t="s">
        <v>1473</v>
      </c>
    </row>
    <row r="201" spans="1:7" s="237" customFormat="1" ht="26.25" customHeight="1">
      <c r="A201" s="238">
        <v>41298</v>
      </c>
      <c r="B201" s="239" t="s">
        <v>1444</v>
      </c>
      <c r="C201" s="240" t="s">
        <v>1357</v>
      </c>
      <c r="D201" s="242" t="s">
        <v>1474</v>
      </c>
      <c r="E201" s="242" t="s">
        <v>1475</v>
      </c>
      <c r="F201" s="239" t="s">
        <v>1476</v>
      </c>
      <c r="G201" s="239" t="s">
        <v>1416</v>
      </c>
    </row>
    <row r="202" spans="1:7" s="237" customFormat="1" ht="26.25" customHeight="1">
      <c r="A202" s="238">
        <v>41282</v>
      </c>
      <c r="B202" s="239" t="s">
        <v>1435</v>
      </c>
      <c r="C202" s="240" t="s">
        <v>1387</v>
      </c>
      <c r="D202" s="242" t="s">
        <v>1477</v>
      </c>
      <c r="E202" s="242" t="s">
        <v>1478</v>
      </c>
      <c r="F202" s="239"/>
      <c r="G202" s="239" t="s">
        <v>1445</v>
      </c>
    </row>
    <row r="203" spans="1:7" s="237" customFormat="1" ht="26.25" customHeight="1">
      <c r="A203" s="238">
        <v>41281</v>
      </c>
      <c r="B203" s="239" t="s">
        <v>1479</v>
      </c>
      <c r="C203" s="240" t="s">
        <v>1480</v>
      </c>
      <c r="D203" s="242" t="s">
        <v>1481</v>
      </c>
      <c r="E203" s="242" t="s">
        <v>1482</v>
      </c>
      <c r="F203" s="239"/>
      <c r="G203" s="239" t="s">
        <v>1377</v>
      </c>
    </row>
    <row r="204" spans="1:7" s="237" customFormat="1" ht="26.25" customHeight="1">
      <c r="A204" s="238">
        <v>41263</v>
      </c>
      <c r="B204" s="239" t="s">
        <v>1427</v>
      </c>
      <c r="C204" s="240" t="s">
        <v>1402</v>
      </c>
      <c r="D204" s="242" t="s">
        <v>1483</v>
      </c>
      <c r="E204" s="242" t="s">
        <v>1484</v>
      </c>
      <c r="F204" s="239"/>
      <c r="G204" s="239" t="s">
        <v>1485</v>
      </c>
    </row>
    <row r="205" spans="1:7" s="237" customFormat="1" ht="26.25" customHeight="1">
      <c r="A205" s="238">
        <v>41263</v>
      </c>
      <c r="B205" s="239" t="s">
        <v>1444</v>
      </c>
      <c r="C205" s="240" t="s">
        <v>1486</v>
      </c>
      <c r="D205" s="242" t="s">
        <v>1487</v>
      </c>
      <c r="E205" s="242" t="s">
        <v>1488</v>
      </c>
      <c r="F205" s="239"/>
      <c r="G205" s="239" t="s">
        <v>1489</v>
      </c>
    </row>
    <row r="206" spans="1:7" s="237" customFormat="1" ht="26.25" customHeight="1">
      <c r="A206" s="238">
        <v>41261</v>
      </c>
      <c r="B206" s="239" t="s">
        <v>1427</v>
      </c>
      <c r="C206" s="240" t="s">
        <v>1490</v>
      </c>
      <c r="D206" s="242" t="s">
        <v>1491</v>
      </c>
      <c r="E206" s="242" t="s">
        <v>1492</v>
      </c>
      <c r="F206" s="239"/>
      <c r="G206" s="239" t="s">
        <v>1493</v>
      </c>
    </row>
    <row r="207" spans="1:7" s="237" customFormat="1" ht="26.25" customHeight="1">
      <c r="A207" s="238">
        <v>41261</v>
      </c>
      <c r="B207" s="239" t="s">
        <v>1494</v>
      </c>
      <c r="C207" s="240" t="s">
        <v>1495</v>
      </c>
      <c r="D207" s="242" t="s">
        <v>1496</v>
      </c>
      <c r="E207" s="242" t="s">
        <v>1497</v>
      </c>
      <c r="F207" s="239"/>
      <c r="G207" s="239" t="s">
        <v>1498</v>
      </c>
    </row>
    <row r="208" spans="1:7" s="243" customFormat="1" ht="27" customHeight="1">
      <c r="A208" s="238">
        <v>41131</v>
      </c>
      <c r="B208" s="239" t="s">
        <v>1479</v>
      </c>
      <c r="C208" s="240" t="s">
        <v>1499</v>
      </c>
      <c r="D208" s="242" t="s">
        <v>1500</v>
      </c>
      <c r="E208" s="242" t="s">
        <v>1501</v>
      </c>
      <c r="F208" s="239"/>
      <c r="G208" s="239" t="s">
        <v>1502</v>
      </c>
    </row>
    <row r="209" spans="1:7" s="232" customFormat="1">
      <c r="A209" s="231"/>
      <c r="B209" s="231"/>
      <c r="C209" s="231"/>
      <c r="D209" s="244"/>
      <c r="G209" s="244"/>
    </row>
    <row r="210" spans="1:7" s="232" customFormat="1">
      <c r="A210" s="231"/>
      <c r="B210" s="231"/>
      <c r="C210" s="231"/>
      <c r="D210" s="244"/>
      <c r="G210" s="244"/>
    </row>
    <row r="211" spans="1:7" s="232" customFormat="1">
      <c r="A211" s="231"/>
      <c r="B211" s="231"/>
      <c r="C211" s="231"/>
      <c r="D211" s="244"/>
      <c r="G211" s="244"/>
    </row>
    <row r="212" spans="1:7" s="232" customFormat="1">
      <c r="A212" s="231"/>
      <c r="B212" s="231"/>
      <c r="C212" s="231"/>
      <c r="D212" s="244"/>
      <c r="G212" s="244"/>
    </row>
    <row r="213" spans="1:7" s="232" customFormat="1">
      <c r="A213" s="231"/>
      <c r="B213" s="231"/>
      <c r="C213" s="231"/>
      <c r="D213" s="244"/>
      <c r="G213" s="244"/>
    </row>
    <row r="214" spans="1:7" s="232" customFormat="1">
      <c r="A214" s="231"/>
      <c r="B214" s="231"/>
      <c r="C214" s="231"/>
      <c r="D214" s="244"/>
      <c r="G214" s="244"/>
    </row>
    <row r="215" spans="1:7" s="232" customFormat="1">
      <c r="A215" s="231"/>
      <c r="B215" s="231"/>
      <c r="C215" s="231"/>
      <c r="D215" s="244"/>
      <c r="G215" s="244"/>
    </row>
    <row r="216" spans="1:7" s="232" customFormat="1">
      <c r="A216" s="231"/>
      <c r="B216" s="231"/>
      <c r="C216" s="231"/>
      <c r="D216" s="244"/>
      <c r="G216" s="244"/>
    </row>
    <row r="217" spans="1:7" s="232" customFormat="1">
      <c r="A217" s="231"/>
      <c r="B217" s="231"/>
      <c r="C217" s="231"/>
      <c r="D217" s="244"/>
      <c r="G217" s="244"/>
    </row>
    <row r="218" spans="1:7" s="232" customFormat="1">
      <c r="A218" s="231"/>
      <c r="B218" s="231"/>
      <c r="C218" s="231"/>
      <c r="D218" s="244"/>
      <c r="G218" s="244"/>
    </row>
    <row r="219" spans="1:7" s="232" customFormat="1">
      <c r="A219" s="231"/>
      <c r="B219" s="231"/>
      <c r="C219" s="231"/>
      <c r="D219" s="244"/>
      <c r="G219" s="244"/>
    </row>
    <row r="220" spans="1:7" s="232" customFormat="1">
      <c r="A220" s="231"/>
      <c r="B220" s="231"/>
      <c r="C220" s="231"/>
      <c r="D220" s="244"/>
      <c r="G220" s="244"/>
    </row>
    <row r="221" spans="1:7" s="232" customFormat="1">
      <c r="A221" s="231"/>
      <c r="B221" s="231"/>
      <c r="C221" s="231"/>
      <c r="D221" s="244"/>
      <c r="G221" s="244"/>
    </row>
    <row r="222" spans="1:7" s="232" customFormat="1">
      <c r="A222" s="231"/>
      <c r="B222" s="231"/>
      <c r="C222" s="231"/>
      <c r="D222" s="244"/>
      <c r="G222" s="244"/>
    </row>
    <row r="223" spans="1:7" s="232" customFormat="1">
      <c r="A223" s="231"/>
      <c r="B223" s="231"/>
      <c r="C223" s="231"/>
      <c r="D223" s="244"/>
      <c r="G223" s="244"/>
    </row>
    <row r="224" spans="1:7" s="232" customFormat="1">
      <c r="A224" s="231"/>
      <c r="B224" s="231"/>
      <c r="C224" s="231"/>
      <c r="D224" s="244"/>
      <c r="G224" s="244"/>
    </row>
    <row r="225" spans="1:7" s="232" customFormat="1">
      <c r="A225" s="231"/>
      <c r="B225" s="231"/>
      <c r="C225" s="231"/>
      <c r="D225" s="244"/>
      <c r="G225" s="244"/>
    </row>
    <row r="226" spans="1:7" s="232" customFormat="1">
      <c r="A226" s="231"/>
      <c r="B226" s="231"/>
      <c r="C226" s="231"/>
      <c r="D226" s="244"/>
      <c r="G226" s="244"/>
    </row>
    <row r="227" spans="1:7" s="232" customFormat="1">
      <c r="A227" s="231"/>
      <c r="B227" s="231"/>
      <c r="C227" s="231"/>
      <c r="D227" s="244"/>
      <c r="G227" s="244"/>
    </row>
    <row r="228" spans="1:7" s="232" customFormat="1">
      <c r="A228" s="231"/>
      <c r="B228" s="231"/>
      <c r="C228" s="231"/>
      <c r="D228" s="244"/>
      <c r="G228" s="244"/>
    </row>
    <row r="229" spans="1:7" s="232" customFormat="1">
      <c r="A229" s="231"/>
      <c r="B229" s="231"/>
      <c r="C229" s="231"/>
      <c r="D229" s="244"/>
      <c r="G229" s="244"/>
    </row>
    <row r="230" spans="1:7" s="232" customFormat="1">
      <c r="A230" s="231"/>
      <c r="B230" s="231"/>
      <c r="C230" s="231"/>
      <c r="D230" s="244"/>
      <c r="G230" s="244"/>
    </row>
    <row r="231" spans="1:7" s="232" customFormat="1">
      <c r="A231" s="231"/>
      <c r="B231" s="231"/>
      <c r="C231" s="231"/>
      <c r="D231" s="244"/>
      <c r="G231" s="244"/>
    </row>
    <row r="232" spans="1:7" s="232" customFormat="1">
      <c r="A232" s="231"/>
      <c r="B232" s="231"/>
      <c r="C232" s="231"/>
      <c r="D232" s="244"/>
      <c r="G232" s="244"/>
    </row>
    <row r="233" spans="1:7" s="232" customFormat="1">
      <c r="A233" s="231"/>
      <c r="B233" s="231"/>
      <c r="C233" s="231"/>
      <c r="D233" s="244"/>
      <c r="G233" s="244"/>
    </row>
    <row r="234" spans="1:7" s="232" customFormat="1">
      <c r="A234" s="231"/>
      <c r="B234" s="231"/>
      <c r="C234" s="231"/>
      <c r="D234" s="244"/>
      <c r="G234" s="244"/>
    </row>
    <row r="235" spans="1:7" s="232" customFormat="1">
      <c r="A235" s="231"/>
      <c r="B235" s="231"/>
      <c r="C235" s="231"/>
      <c r="D235" s="244"/>
      <c r="G235" s="244"/>
    </row>
    <row r="236" spans="1:7" s="232" customFormat="1">
      <c r="A236" s="231"/>
      <c r="B236" s="231"/>
      <c r="C236" s="231"/>
      <c r="D236" s="244"/>
      <c r="G236" s="244"/>
    </row>
    <row r="237" spans="1:7" s="232" customFormat="1">
      <c r="A237" s="231"/>
      <c r="B237" s="231"/>
      <c r="C237" s="231"/>
      <c r="D237" s="244"/>
      <c r="G237" s="244"/>
    </row>
    <row r="238" spans="1:7" s="232" customFormat="1">
      <c r="A238" s="231"/>
      <c r="B238" s="231"/>
      <c r="C238" s="231"/>
      <c r="D238" s="244"/>
      <c r="G238" s="244"/>
    </row>
    <row r="239" spans="1:7" s="232" customFormat="1">
      <c r="A239" s="231"/>
      <c r="B239" s="231"/>
      <c r="C239" s="231"/>
      <c r="D239" s="244"/>
      <c r="G239" s="244"/>
    </row>
    <row r="240" spans="1:7" s="232" customFormat="1">
      <c r="A240" s="231"/>
      <c r="B240" s="231"/>
      <c r="C240" s="231"/>
      <c r="D240" s="244"/>
      <c r="G240" s="244"/>
    </row>
    <row r="241" spans="1:7" s="232" customFormat="1">
      <c r="A241" s="231"/>
      <c r="B241" s="231"/>
      <c r="C241" s="231"/>
      <c r="D241" s="244"/>
      <c r="G241" s="244"/>
    </row>
    <row r="242" spans="1:7" s="232" customFormat="1">
      <c r="A242" s="231"/>
      <c r="B242" s="231"/>
      <c r="C242" s="231"/>
      <c r="D242" s="244"/>
      <c r="G242" s="244"/>
    </row>
    <row r="243" spans="1:7" s="232" customFormat="1">
      <c r="A243" s="231"/>
      <c r="B243" s="231"/>
      <c r="C243" s="231"/>
      <c r="D243" s="244"/>
      <c r="G243" s="244"/>
    </row>
    <row r="244" spans="1:7" s="232" customFormat="1">
      <c r="A244" s="231"/>
      <c r="B244" s="231"/>
      <c r="C244" s="231"/>
      <c r="D244" s="244"/>
      <c r="G244" s="244"/>
    </row>
    <row r="245" spans="1:7" s="232" customFormat="1">
      <c r="A245" s="231"/>
      <c r="B245" s="231"/>
      <c r="C245" s="231"/>
      <c r="D245" s="244"/>
      <c r="G245" s="244"/>
    </row>
    <row r="246" spans="1:7" s="232" customFormat="1">
      <c r="A246" s="231"/>
      <c r="B246" s="231"/>
      <c r="C246" s="231"/>
      <c r="D246" s="244"/>
      <c r="G246" s="244"/>
    </row>
    <row r="247" spans="1:7" s="232" customFormat="1">
      <c r="A247" s="231"/>
      <c r="B247" s="231"/>
      <c r="C247" s="231"/>
      <c r="D247" s="244"/>
      <c r="G247" s="244"/>
    </row>
    <row r="248" spans="1:7" s="232" customFormat="1">
      <c r="A248" s="231"/>
      <c r="B248" s="231"/>
      <c r="C248" s="231"/>
      <c r="D248" s="244"/>
      <c r="G248" s="244"/>
    </row>
    <row r="249" spans="1:7" s="232" customFormat="1">
      <c r="A249" s="231"/>
      <c r="B249" s="231"/>
      <c r="C249" s="231"/>
      <c r="D249" s="244"/>
      <c r="G249" s="244"/>
    </row>
    <row r="250" spans="1:7" s="232" customFormat="1">
      <c r="A250" s="231"/>
      <c r="B250" s="231"/>
      <c r="C250" s="231"/>
      <c r="D250" s="244"/>
      <c r="G250" s="244"/>
    </row>
    <row r="251" spans="1:7" s="232" customFormat="1">
      <c r="A251" s="231"/>
      <c r="B251" s="231"/>
      <c r="C251" s="231"/>
      <c r="D251" s="244"/>
      <c r="G251" s="244"/>
    </row>
    <row r="252" spans="1:7" s="232" customFormat="1">
      <c r="A252" s="231"/>
      <c r="B252" s="231"/>
      <c r="C252" s="231"/>
      <c r="D252" s="244"/>
      <c r="G252" s="244"/>
    </row>
    <row r="253" spans="1:7" s="232" customFormat="1">
      <c r="A253" s="231"/>
      <c r="B253" s="231"/>
      <c r="C253" s="231"/>
      <c r="D253" s="244"/>
      <c r="G253" s="244"/>
    </row>
    <row r="254" spans="1:7" s="232" customFormat="1">
      <c r="A254" s="231"/>
      <c r="B254" s="231"/>
      <c r="C254" s="231"/>
      <c r="D254" s="244"/>
      <c r="G254" s="244"/>
    </row>
    <row r="255" spans="1:7" s="232" customFormat="1">
      <c r="A255" s="231"/>
      <c r="B255" s="231"/>
      <c r="C255" s="231"/>
      <c r="D255" s="244"/>
      <c r="G255" s="244"/>
    </row>
    <row r="256" spans="1:7" s="232" customFormat="1">
      <c r="A256" s="231"/>
      <c r="B256" s="231"/>
      <c r="C256" s="231"/>
      <c r="D256" s="244"/>
      <c r="G256" s="244"/>
    </row>
    <row r="257" spans="1:7" s="232" customFormat="1">
      <c r="A257" s="231"/>
      <c r="B257" s="231"/>
      <c r="C257" s="231"/>
      <c r="D257" s="244"/>
      <c r="G257" s="244"/>
    </row>
    <row r="258" spans="1:7" s="232" customFormat="1">
      <c r="A258" s="231"/>
      <c r="B258" s="231"/>
      <c r="C258" s="231"/>
      <c r="D258" s="244"/>
      <c r="G258" s="244"/>
    </row>
    <row r="259" spans="1:7" s="232" customFormat="1">
      <c r="A259" s="231"/>
      <c r="B259" s="231"/>
      <c r="C259" s="231"/>
      <c r="D259" s="244"/>
      <c r="G259" s="244"/>
    </row>
    <row r="260" spans="1:7" s="232" customFormat="1">
      <c r="A260" s="231"/>
      <c r="B260" s="231"/>
      <c r="C260" s="231"/>
      <c r="D260" s="244"/>
      <c r="G260" s="244"/>
    </row>
    <row r="261" spans="1:7" s="232" customFormat="1">
      <c r="A261" s="231"/>
      <c r="B261" s="231"/>
      <c r="C261" s="231"/>
      <c r="D261" s="244"/>
      <c r="G261" s="244"/>
    </row>
    <row r="262" spans="1:7" s="232" customFormat="1">
      <c r="A262" s="231"/>
      <c r="B262" s="231"/>
      <c r="C262" s="231"/>
      <c r="D262" s="244"/>
      <c r="G262" s="244"/>
    </row>
    <row r="263" spans="1:7" s="232" customFormat="1">
      <c r="A263" s="231"/>
      <c r="B263" s="231"/>
      <c r="C263" s="231"/>
      <c r="D263" s="244"/>
      <c r="G263" s="244"/>
    </row>
    <row r="264" spans="1:7">
      <c r="D264" s="244"/>
      <c r="G264" s="244"/>
    </row>
    <row r="265" spans="1:7">
      <c r="D265" s="244"/>
      <c r="G265" s="244"/>
    </row>
    <row r="266" spans="1:7">
      <c r="D266" s="244"/>
      <c r="G266" s="244"/>
    </row>
    <row r="267" spans="1:7">
      <c r="D267" s="244"/>
      <c r="G267" s="244"/>
    </row>
    <row r="268" spans="1:7">
      <c r="D268" s="244"/>
      <c r="G268" s="244"/>
    </row>
    <row r="269" spans="1:7">
      <c r="D269" s="244"/>
      <c r="G269" s="244"/>
    </row>
    <row r="270" spans="1:7">
      <c r="D270" s="244"/>
      <c r="G270" s="244"/>
    </row>
    <row r="271" spans="1:7">
      <c r="D271" s="244"/>
      <c r="G271" s="244"/>
    </row>
    <row r="272" spans="1:7">
      <c r="D272" s="244"/>
      <c r="G272" s="244"/>
    </row>
    <row r="273" spans="4:7">
      <c r="D273" s="244"/>
      <c r="G273" s="244"/>
    </row>
    <row r="274" spans="4:7">
      <c r="D274" s="244"/>
      <c r="G274" s="244"/>
    </row>
    <row r="275" spans="4:7">
      <c r="D275" s="244"/>
      <c r="G275" s="244"/>
    </row>
    <row r="276" spans="4:7">
      <c r="D276" s="244"/>
      <c r="G276" s="244"/>
    </row>
    <row r="277" spans="4:7">
      <c r="D277" s="244"/>
      <c r="G277" s="244"/>
    </row>
    <row r="278" spans="4:7">
      <c r="D278" s="244"/>
      <c r="G278" s="244"/>
    </row>
    <row r="279" spans="4:7">
      <c r="D279" s="244"/>
      <c r="G279" s="244"/>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00"/>
  <sheetViews>
    <sheetView zoomScaleNormal="100" workbookViewId="0">
      <selection activeCell="D10" sqref="D10"/>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3" t="s">
        <v>111</v>
      </c>
      <c r="C3" s="143" t="s">
        <v>180</v>
      </c>
      <c r="D3" s="32" t="s">
        <v>108</v>
      </c>
      <c r="E3" s="32" t="s">
        <v>175</v>
      </c>
    </row>
    <row r="4" spans="1:5" ht="26.25" customHeight="1">
      <c r="A4" s="261">
        <v>41867</v>
      </c>
      <c r="B4" s="211" t="s">
        <v>39</v>
      </c>
      <c r="C4" s="207" t="s">
        <v>2337</v>
      </c>
      <c r="D4" s="295" t="s">
        <v>2338</v>
      </c>
      <c r="E4" s="296" t="s">
        <v>2339</v>
      </c>
    </row>
    <row r="5" spans="1:5" ht="26.25" customHeight="1">
      <c r="A5" s="261">
        <v>41867</v>
      </c>
      <c r="B5" s="248" t="s">
        <v>1790</v>
      </c>
      <c r="C5" s="207" t="s">
        <v>2340</v>
      </c>
      <c r="D5" s="295" t="s">
        <v>2341</v>
      </c>
      <c r="E5" s="295" t="s">
        <v>2342</v>
      </c>
    </row>
    <row r="6" spans="1:5" ht="26.25" customHeight="1">
      <c r="A6" s="261">
        <v>41867</v>
      </c>
      <c r="B6" s="223" t="s">
        <v>53</v>
      </c>
      <c r="C6" s="207" t="s">
        <v>2343</v>
      </c>
      <c r="D6" s="295" t="s">
        <v>2344</v>
      </c>
      <c r="E6" s="296" t="s">
        <v>2345</v>
      </c>
    </row>
    <row r="7" spans="1:5" ht="26.25" customHeight="1">
      <c r="A7" s="261">
        <v>41866</v>
      </c>
      <c r="B7" s="248" t="s">
        <v>1633</v>
      </c>
      <c r="C7" s="207" t="s">
        <v>2334</v>
      </c>
      <c r="D7" s="295" t="s">
        <v>2335</v>
      </c>
      <c r="E7" s="296" t="s">
        <v>2336</v>
      </c>
    </row>
    <row r="8" spans="1:5" ht="26.25" customHeight="1">
      <c r="A8" s="261">
        <v>41866</v>
      </c>
      <c r="B8" s="211" t="s">
        <v>39</v>
      </c>
      <c r="C8" s="207" t="s">
        <v>2318</v>
      </c>
      <c r="D8" s="295" t="s">
        <v>2074</v>
      </c>
      <c r="E8" s="296" t="s">
        <v>2319</v>
      </c>
    </row>
    <row r="9" spans="1:5" ht="26.25" customHeight="1">
      <c r="A9" s="261">
        <v>41866</v>
      </c>
      <c r="B9" s="248" t="s">
        <v>2080</v>
      </c>
      <c r="C9" s="207" t="s">
        <v>2321</v>
      </c>
      <c r="D9" s="295" t="s">
        <v>2320</v>
      </c>
      <c r="E9" s="295" t="s">
        <v>2322</v>
      </c>
    </row>
    <row r="10" spans="1:5" ht="26.25" customHeight="1">
      <c r="A10" s="261">
        <v>41866</v>
      </c>
      <c r="B10" s="248" t="s">
        <v>1790</v>
      </c>
      <c r="C10" s="207" t="s">
        <v>2324</v>
      </c>
      <c r="D10" s="295" t="s">
        <v>2323</v>
      </c>
      <c r="E10" s="296" t="s">
        <v>2325</v>
      </c>
    </row>
    <row r="11" spans="1:5" ht="26.25" customHeight="1">
      <c r="A11" s="261">
        <v>41865</v>
      </c>
      <c r="B11" s="266" t="s">
        <v>2094</v>
      </c>
      <c r="C11" s="207" t="s">
        <v>2327</v>
      </c>
      <c r="D11" s="295" t="s">
        <v>2326</v>
      </c>
      <c r="E11" s="296" t="s">
        <v>2328</v>
      </c>
    </row>
    <row r="12" spans="1:5" ht="26.25" customHeight="1">
      <c r="A12" s="261">
        <v>41865</v>
      </c>
      <c r="B12" s="223" t="s">
        <v>564</v>
      </c>
      <c r="C12" s="207" t="s">
        <v>2330</v>
      </c>
      <c r="D12" s="295" t="s">
        <v>2329</v>
      </c>
      <c r="E12" s="296" t="s">
        <v>2331</v>
      </c>
    </row>
    <row r="13" spans="1:5" ht="26.25" customHeight="1">
      <c r="A13" s="261">
        <v>41865</v>
      </c>
      <c r="B13" s="223" t="s">
        <v>53</v>
      </c>
      <c r="C13" s="207" t="s">
        <v>1143</v>
      </c>
      <c r="D13" s="295" t="s">
        <v>2332</v>
      </c>
      <c r="E13" s="295" t="s">
        <v>2333</v>
      </c>
    </row>
    <row r="14" spans="1:5" ht="26.25" customHeight="1">
      <c r="A14" s="261">
        <v>41863</v>
      </c>
      <c r="B14" s="223" t="s">
        <v>564</v>
      </c>
      <c r="C14" s="207" t="s">
        <v>2294</v>
      </c>
      <c r="D14" s="295" t="s">
        <v>2295</v>
      </c>
      <c r="E14" s="296" t="s">
        <v>2296</v>
      </c>
    </row>
    <row r="15" spans="1:5" ht="26.25" customHeight="1">
      <c r="A15" s="261">
        <v>41863</v>
      </c>
      <c r="B15" s="211" t="s">
        <v>69</v>
      </c>
      <c r="C15" s="207" t="s">
        <v>2293</v>
      </c>
      <c r="D15" s="295" t="s">
        <v>2074</v>
      </c>
      <c r="E15" s="296" t="s">
        <v>2292</v>
      </c>
    </row>
    <row r="16" spans="1:5" ht="26.25" customHeight="1">
      <c r="A16" s="261">
        <v>41863</v>
      </c>
      <c r="B16" s="248" t="s">
        <v>316</v>
      </c>
      <c r="C16" s="207" t="s">
        <v>2289</v>
      </c>
      <c r="D16" s="295" t="s">
        <v>2074</v>
      </c>
      <c r="E16" s="296" t="s">
        <v>2291</v>
      </c>
    </row>
    <row r="17" spans="1:5" ht="26.25" customHeight="1">
      <c r="A17" s="261">
        <v>41860</v>
      </c>
      <c r="B17" s="211" t="s">
        <v>37</v>
      </c>
      <c r="C17" s="207" t="s">
        <v>2073</v>
      </c>
      <c r="D17" s="295" t="s">
        <v>2074</v>
      </c>
      <c r="E17" s="296" t="s">
        <v>2075</v>
      </c>
    </row>
    <row r="18" spans="1:5" ht="26.25" customHeight="1">
      <c r="A18" s="261">
        <v>41860</v>
      </c>
      <c r="B18" s="211" t="s">
        <v>2076</v>
      </c>
      <c r="C18" s="207" t="s">
        <v>2077</v>
      </c>
      <c r="D18" s="295" t="s">
        <v>2078</v>
      </c>
      <c r="E18" s="295" t="s">
        <v>2079</v>
      </c>
    </row>
    <row r="19" spans="1:5" ht="26.25" customHeight="1">
      <c r="A19" s="261">
        <v>41860</v>
      </c>
      <c r="B19" s="248" t="s">
        <v>2080</v>
      </c>
      <c r="C19" s="207" t="s">
        <v>2081</v>
      </c>
      <c r="D19" s="295" t="s">
        <v>2082</v>
      </c>
      <c r="E19" s="296" t="s">
        <v>2083</v>
      </c>
    </row>
    <row r="20" spans="1:5" ht="26.25" customHeight="1">
      <c r="A20" s="261">
        <v>41859</v>
      </c>
      <c r="B20" s="223" t="s">
        <v>53</v>
      </c>
      <c r="C20" s="207" t="s">
        <v>2084</v>
      </c>
      <c r="D20" s="295" t="s">
        <v>2085</v>
      </c>
      <c r="E20" s="296" t="s">
        <v>2086</v>
      </c>
    </row>
    <row r="21" spans="1:5" ht="26.25" customHeight="1">
      <c r="A21" s="261">
        <v>41859</v>
      </c>
      <c r="B21" s="248" t="s">
        <v>58</v>
      </c>
      <c r="C21" s="207" t="s">
        <v>2087</v>
      </c>
      <c r="D21" s="295" t="s">
        <v>2085</v>
      </c>
      <c r="E21" s="295" t="s">
        <v>2088</v>
      </c>
    </row>
    <row r="22" spans="1:5" ht="26.25" customHeight="1">
      <c r="A22" s="261">
        <v>41859</v>
      </c>
      <c r="B22" s="211" t="s">
        <v>43</v>
      </c>
      <c r="C22" s="207" t="s">
        <v>2089</v>
      </c>
      <c r="D22" s="295" t="s">
        <v>2085</v>
      </c>
      <c r="E22" s="295" t="s">
        <v>2290</v>
      </c>
    </row>
    <row r="23" spans="1:5" ht="26.25" customHeight="1">
      <c r="A23" s="261">
        <v>41858</v>
      </c>
      <c r="B23" s="266" t="s">
        <v>2090</v>
      </c>
      <c r="C23" s="207" t="s">
        <v>2091</v>
      </c>
      <c r="D23" s="295" t="s">
        <v>2092</v>
      </c>
      <c r="E23" s="297" t="s">
        <v>2093</v>
      </c>
    </row>
    <row r="24" spans="1:5" ht="26.25" customHeight="1">
      <c r="A24" s="261">
        <v>41858</v>
      </c>
      <c r="B24" s="266" t="s">
        <v>2094</v>
      </c>
      <c r="C24" s="207" t="s">
        <v>2095</v>
      </c>
      <c r="D24" s="295" t="s">
        <v>2096</v>
      </c>
      <c r="E24" s="296" t="s">
        <v>2097</v>
      </c>
    </row>
    <row r="25" spans="1:5" ht="26.25" customHeight="1">
      <c r="A25" s="261">
        <v>41857</v>
      </c>
      <c r="B25" s="223" t="s">
        <v>2098</v>
      </c>
      <c r="C25" s="207" t="s">
        <v>2099</v>
      </c>
      <c r="D25" s="295" t="s">
        <v>2092</v>
      </c>
      <c r="E25" s="295" t="s">
        <v>2100</v>
      </c>
    </row>
    <row r="26" spans="1:5" ht="26.25" customHeight="1">
      <c r="A26" s="261">
        <v>41856</v>
      </c>
      <c r="B26" s="266" t="s">
        <v>2101</v>
      </c>
      <c r="C26" s="207" t="s">
        <v>2102</v>
      </c>
      <c r="D26" s="295" t="s">
        <v>2103</v>
      </c>
      <c r="E26" s="295" t="s">
        <v>2104</v>
      </c>
    </row>
    <row r="27" spans="1:5" ht="26.25" customHeight="1">
      <c r="A27" s="261">
        <v>41856</v>
      </c>
      <c r="B27" s="266" t="s">
        <v>2105</v>
      </c>
      <c r="C27" s="207" t="s">
        <v>2106</v>
      </c>
      <c r="D27" s="295" t="s">
        <v>2107</v>
      </c>
      <c r="E27" s="295" t="s">
        <v>2108</v>
      </c>
    </row>
    <row r="28" spans="1:5" ht="26.25" customHeight="1">
      <c r="A28" s="261">
        <v>41855</v>
      </c>
      <c r="B28" s="211" t="s">
        <v>2109</v>
      </c>
      <c r="C28" s="207" t="s">
        <v>2110</v>
      </c>
      <c r="D28" s="295" t="s">
        <v>2082</v>
      </c>
      <c r="E28" s="296" t="s">
        <v>2111</v>
      </c>
    </row>
    <row r="29" spans="1:5" ht="26.25" customHeight="1">
      <c r="A29" s="261">
        <v>41855</v>
      </c>
      <c r="B29" s="223" t="s">
        <v>53</v>
      </c>
      <c r="C29" s="207" t="s">
        <v>2084</v>
      </c>
      <c r="D29" s="295" t="s">
        <v>2112</v>
      </c>
      <c r="E29" s="296" t="s">
        <v>2113</v>
      </c>
    </row>
    <row r="30" spans="1:5" ht="26.25" customHeight="1">
      <c r="A30" s="261">
        <v>41852</v>
      </c>
      <c r="B30" s="266" t="s">
        <v>2094</v>
      </c>
      <c r="C30" s="207" t="s">
        <v>2114</v>
      </c>
      <c r="D30" s="295" t="s">
        <v>2115</v>
      </c>
      <c r="E30" s="296" t="s">
        <v>2116</v>
      </c>
    </row>
    <row r="31" spans="1:5" ht="26.25" customHeight="1">
      <c r="A31" s="261">
        <v>41852</v>
      </c>
      <c r="B31" s="266" t="s">
        <v>2094</v>
      </c>
      <c r="C31" s="207" t="s">
        <v>2114</v>
      </c>
      <c r="D31" s="295" t="s">
        <v>2117</v>
      </c>
      <c r="E31" s="296" t="s">
        <v>2118</v>
      </c>
    </row>
    <row r="32" spans="1:5" ht="26.25" customHeight="1">
      <c r="A32" s="261">
        <v>41852</v>
      </c>
      <c r="B32" s="266" t="s">
        <v>2094</v>
      </c>
      <c r="C32" s="207" t="s">
        <v>2119</v>
      </c>
      <c r="D32" s="295" t="s">
        <v>2120</v>
      </c>
      <c r="E32" s="296" t="s">
        <v>2121</v>
      </c>
    </row>
    <row r="33" spans="1:5" ht="26.25" customHeight="1">
      <c r="A33" s="261">
        <v>41851</v>
      </c>
      <c r="B33" s="248" t="s">
        <v>2122</v>
      </c>
      <c r="C33" s="207" t="s">
        <v>2123</v>
      </c>
      <c r="D33" s="295" t="s">
        <v>2124</v>
      </c>
      <c r="E33" s="296" t="s">
        <v>2125</v>
      </c>
    </row>
    <row r="34" spans="1:5" ht="26.25" customHeight="1">
      <c r="A34" s="261">
        <v>41850</v>
      </c>
      <c r="B34" s="211" t="s">
        <v>37</v>
      </c>
      <c r="C34" s="207" t="s">
        <v>2126</v>
      </c>
      <c r="D34" s="295" t="s">
        <v>2127</v>
      </c>
      <c r="E34" s="296" t="s">
        <v>2128</v>
      </c>
    </row>
    <row r="35" spans="1:5" ht="26.25" customHeight="1">
      <c r="A35" s="261">
        <v>41850</v>
      </c>
      <c r="B35" s="248" t="s">
        <v>2129</v>
      </c>
      <c r="C35" s="207" t="s">
        <v>2130</v>
      </c>
      <c r="D35" s="295" t="s">
        <v>2124</v>
      </c>
      <c r="E35" s="295" t="s">
        <v>2131</v>
      </c>
    </row>
    <row r="36" spans="1:5" ht="26.25" customHeight="1">
      <c r="A36" s="261">
        <v>41850</v>
      </c>
      <c r="B36" s="248" t="s">
        <v>2132</v>
      </c>
      <c r="C36" s="207" t="s">
        <v>2133</v>
      </c>
      <c r="D36" s="295" t="s">
        <v>2134</v>
      </c>
      <c r="E36" s="295" t="s">
        <v>2135</v>
      </c>
    </row>
    <row r="37" spans="1:5" ht="26.25" customHeight="1">
      <c r="A37" s="261">
        <v>41850</v>
      </c>
      <c r="B37" s="248" t="s">
        <v>2132</v>
      </c>
      <c r="C37" s="207" t="s">
        <v>2133</v>
      </c>
      <c r="D37" s="295" t="s">
        <v>2082</v>
      </c>
      <c r="E37" s="295" t="s">
        <v>2136</v>
      </c>
    </row>
    <row r="38" spans="1:5" ht="26.25" customHeight="1">
      <c r="A38" s="261">
        <v>41848</v>
      </c>
      <c r="B38" s="266" t="s">
        <v>2137</v>
      </c>
      <c r="C38" s="207" t="s">
        <v>2138</v>
      </c>
      <c r="D38" s="295" t="s">
        <v>2139</v>
      </c>
      <c r="E38" s="295" t="s">
        <v>2140</v>
      </c>
    </row>
    <row r="39" spans="1:5" ht="26.25" customHeight="1">
      <c r="A39" s="261">
        <v>41846</v>
      </c>
      <c r="B39" s="211" t="s">
        <v>2141</v>
      </c>
      <c r="C39" s="207" t="s">
        <v>2142</v>
      </c>
      <c r="D39" s="295" t="s">
        <v>2143</v>
      </c>
      <c r="E39" s="295" t="s">
        <v>2144</v>
      </c>
    </row>
    <row r="40" spans="1:5" ht="37.5" customHeight="1">
      <c r="A40" s="261">
        <v>41846</v>
      </c>
      <c r="B40" s="211" t="s">
        <v>39</v>
      </c>
      <c r="C40" s="207" t="s">
        <v>2145</v>
      </c>
      <c r="D40" s="295" t="s">
        <v>2146</v>
      </c>
      <c r="E40" s="295" t="s">
        <v>2147</v>
      </c>
    </row>
    <row r="41" spans="1:5" ht="26.25" customHeight="1">
      <c r="A41" s="261">
        <v>41846</v>
      </c>
      <c r="B41" s="248" t="s">
        <v>2148</v>
      </c>
      <c r="C41" s="207" t="s">
        <v>2081</v>
      </c>
      <c r="D41" s="295" t="s">
        <v>2149</v>
      </c>
      <c r="E41" s="295" t="s">
        <v>2150</v>
      </c>
    </row>
    <row r="42" spans="1:5" ht="24.75" customHeight="1">
      <c r="A42" s="261">
        <v>41846</v>
      </c>
      <c r="B42" s="266" t="s">
        <v>2151</v>
      </c>
      <c r="C42" s="207" t="s">
        <v>804</v>
      </c>
      <c r="D42" s="295" t="s">
        <v>2152</v>
      </c>
      <c r="E42" s="295" t="s">
        <v>2153</v>
      </c>
    </row>
    <row r="43" spans="1:5" ht="26.25" customHeight="1">
      <c r="A43" s="261">
        <v>41845</v>
      </c>
      <c r="B43" s="223" t="s">
        <v>2154</v>
      </c>
      <c r="C43" s="207" t="s">
        <v>2155</v>
      </c>
      <c r="D43" s="295" t="s">
        <v>2156</v>
      </c>
      <c r="E43" s="295" t="s">
        <v>2157</v>
      </c>
    </row>
    <row r="44" spans="1:5" ht="26.25" customHeight="1">
      <c r="A44" s="261">
        <v>41845</v>
      </c>
      <c r="B44" s="266" t="s">
        <v>2101</v>
      </c>
      <c r="C44" s="207" t="s">
        <v>817</v>
      </c>
      <c r="D44" s="295" t="s">
        <v>2158</v>
      </c>
      <c r="E44" s="295" t="s">
        <v>2159</v>
      </c>
    </row>
    <row r="45" spans="1:5" ht="18" customHeight="1">
      <c r="A45" s="261">
        <v>41845</v>
      </c>
      <c r="B45" s="266" t="s">
        <v>2094</v>
      </c>
      <c r="C45" s="207" t="s">
        <v>806</v>
      </c>
      <c r="D45" s="295" t="s">
        <v>2160</v>
      </c>
      <c r="E45" s="295" t="s">
        <v>2161</v>
      </c>
    </row>
    <row r="46" spans="1:5" ht="26.25" customHeight="1">
      <c r="A46" s="261">
        <v>41845</v>
      </c>
      <c r="B46" s="266" t="s">
        <v>2105</v>
      </c>
      <c r="C46" s="207" t="s">
        <v>2162</v>
      </c>
      <c r="D46" s="295" t="s">
        <v>2092</v>
      </c>
      <c r="E46" s="295" t="s">
        <v>2163</v>
      </c>
    </row>
    <row r="47" spans="1:5" ht="24.75" customHeight="1">
      <c r="A47" s="261">
        <v>41845</v>
      </c>
      <c r="B47" s="266" t="s">
        <v>2151</v>
      </c>
      <c r="C47" s="207" t="s">
        <v>804</v>
      </c>
      <c r="D47" s="295" t="s">
        <v>2164</v>
      </c>
      <c r="E47" s="295" t="s">
        <v>2165</v>
      </c>
    </row>
    <row r="48" spans="1:5" ht="26.25" customHeight="1">
      <c r="A48" s="261">
        <v>41844</v>
      </c>
      <c r="B48" s="266" t="s">
        <v>2090</v>
      </c>
      <c r="C48" s="207" t="s">
        <v>802</v>
      </c>
      <c r="D48" s="295" t="s">
        <v>2166</v>
      </c>
      <c r="E48" s="296" t="s">
        <v>2167</v>
      </c>
    </row>
    <row r="49" spans="1:5" ht="26.25" customHeight="1">
      <c r="A49" s="261">
        <v>41844</v>
      </c>
      <c r="B49" s="266" t="s">
        <v>2137</v>
      </c>
      <c r="C49" s="207" t="s">
        <v>812</v>
      </c>
      <c r="D49" s="295" t="s">
        <v>2168</v>
      </c>
      <c r="E49" s="295" t="s">
        <v>2169</v>
      </c>
    </row>
    <row r="50" spans="1:5" ht="26.25" customHeight="1">
      <c r="A50" s="261">
        <v>41844</v>
      </c>
      <c r="B50" s="266" t="s">
        <v>2137</v>
      </c>
      <c r="C50" s="207" t="s">
        <v>812</v>
      </c>
      <c r="D50" s="295" t="s">
        <v>2085</v>
      </c>
      <c r="E50" s="295" t="s">
        <v>2170</v>
      </c>
    </row>
    <row r="51" spans="1:5" ht="26.25" customHeight="1">
      <c r="A51" s="261">
        <v>41843</v>
      </c>
      <c r="B51" s="248" t="s">
        <v>2171</v>
      </c>
      <c r="C51" s="207" t="s">
        <v>2172</v>
      </c>
      <c r="D51" s="295" t="s">
        <v>2173</v>
      </c>
      <c r="E51" s="298" t="s">
        <v>2174</v>
      </c>
    </row>
    <row r="52" spans="1:5" ht="26.25" customHeight="1">
      <c r="A52" s="29">
        <v>41842</v>
      </c>
      <c r="B52" s="248" t="s">
        <v>2175</v>
      </c>
      <c r="C52" s="207" t="s">
        <v>2176</v>
      </c>
      <c r="D52" s="295" t="s">
        <v>2177</v>
      </c>
      <c r="E52" s="295" t="s">
        <v>2178</v>
      </c>
    </row>
    <row r="53" spans="1:5" ht="26.25" customHeight="1">
      <c r="A53" s="29">
        <v>41842</v>
      </c>
      <c r="B53" s="248" t="s">
        <v>2179</v>
      </c>
      <c r="C53" s="207" t="s">
        <v>2180</v>
      </c>
      <c r="D53" s="295" t="s">
        <v>2181</v>
      </c>
      <c r="E53" s="295" t="s">
        <v>2182</v>
      </c>
    </row>
    <row r="54" spans="1:5" ht="26.25" customHeight="1">
      <c r="A54" s="261">
        <v>41842</v>
      </c>
      <c r="B54" s="211" t="s">
        <v>2183</v>
      </c>
      <c r="C54" s="207" t="s">
        <v>2184</v>
      </c>
      <c r="D54" s="295" t="s">
        <v>2185</v>
      </c>
      <c r="E54" s="295" t="s">
        <v>2186</v>
      </c>
    </row>
    <row r="55" spans="1:5" ht="26.25" customHeight="1">
      <c r="A55" s="261">
        <v>41841</v>
      </c>
      <c r="B55" s="262" t="s">
        <v>2187</v>
      </c>
      <c r="C55" s="207" t="s">
        <v>2188</v>
      </c>
      <c r="D55" s="295" t="s">
        <v>2189</v>
      </c>
      <c r="E55" s="295" t="s">
        <v>2190</v>
      </c>
    </row>
    <row r="56" spans="1:5" ht="26.25" customHeight="1">
      <c r="A56" s="261">
        <v>41838</v>
      </c>
      <c r="B56" s="266" t="s">
        <v>2191</v>
      </c>
      <c r="C56" s="207" t="s">
        <v>2192</v>
      </c>
      <c r="D56" s="295" t="s">
        <v>2193</v>
      </c>
      <c r="E56" s="295" t="s">
        <v>2194</v>
      </c>
    </row>
    <row r="57" spans="1:5" ht="26.25" customHeight="1">
      <c r="A57" s="261">
        <v>41838</v>
      </c>
      <c r="B57" s="248" t="s">
        <v>2195</v>
      </c>
      <c r="C57" s="207" t="s">
        <v>2196</v>
      </c>
      <c r="D57" s="295" t="s">
        <v>2197</v>
      </c>
      <c r="E57" s="295" t="s">
        <v>2198</v>
      </c>
    </row>
    <row r="58" spans="1:5" ht="26.25" customHeight="1">
      <c r="A58" s="261">
        <v>41835</v>
      </c>
      <c r="B58" s="248" t="s">
        <v>2195</v>
      </c>
      <c r="C58" s="207" t="s">
        <v>2196</v>
      </c>
      <c r="D58" s="295" t="s">
        <v>2199</v>
      </c>
      <c r="E58" s="295" t="s">
        <v>2200</v>
      </c>
    </row>
    <row r="59" spans="1:5" ht="26.25" customHeight="1">
      <c r="A59" s="261">
        <v>41835</v>
      </c>
      <c r="B59" s="223" t="s">
        <v>2201</v>
      </c>
      <c r="C59" s="207" t="s">
        <v>2202</v>
      </c>
      <c r="D59" s="295" t="s">
        <v>2199</v>
      </c>
      <c r="E59" s="295" t="s">
        <v>2203</v>
      </c>
    </row>
    <row r="60" spans="1:5" ht="26.25" customHeight="1">
      <c r="A60" s="261">
        <v>41835</v>
      </c>
      <c r="B60" s="211" t="s">
        <v>2204</v>
      </c>
      <c r="C60" s="207" t="s">
        <v>2205</v>
      </c>
      <c r="D60" s="295" t="s">
        <v>2199</v>
      </c>
      <c r="E60" s="295" t="s">
        <v>2206</v>
      </c>
    </row>
    <row r="61" spans="1:5" ht="26.25" customHeight="1">
      <c r="A61" s="261">
        <v>41835</v>
      </c>
      <c r="B61" s="211" t="s">
        <v>2204</v>
      </c>
      <c r="C61" s="207" t="s">
        <v>2205</v>
      </c>
      <c r="D61" s="295" t="s">
        <v>2207</v>
      </c>
      <c r="E61" s="295" t="s">
        <v>2208</v>
      </c>
    </row>
    <row r="62" spans="1:5" ht="26.25" customHeight="1">
      <c r="A62" s="261">
        <v>41835</v>
      </c>
      <c r="B62" s="248" t="s">
        <v>2209</v>
      </c>
      <c r="C62" s="207" t="s">
        <v>2210</v>
      </c>
      <c r="D62" s="295" t="s">
        <v>2199</v>
      </c>
      <c r="E62" s="295" t="s">
        <v>2211</v>
      </c>
    </row>
    <row r="63" spans="1:5" ht="26.25" customHeight="1">
      <c r="A63" s="261">
        <v>41835</v>
      </c>
      <c r="B63" s="248" t="s">
        <v>2212</v>
      </c>
      <c r="C63" s="207" t="s">
        <v>2213</v>
      </c>
      <c r="D63" s="295" t="s">
        <v>2214</v>
      </c>
      <c r="E63" s="295" t="s">
        <v>2215</v>
      </c>
    </row>
    <row r="64" spans="1:5" ht="25.5" customHeight="1">
      <c r="A64" s="261">
        <v>41835</v>
      </c>
      <c r="B64" s="248" t="s">
        <v>2216</v>
      </c>
      <c r="C64" s="207" t="s">
        <v>2217</v>
      </c>
      <c r="D64" s="295" t="s">
        <v>2199</v>
      </c>
      <c r="E64" s="295" t="s">
        <v>2218</v>
      </c>
    </row>
    <row r="65" spans="1:5" ht="24">
      <c r="A65" s="261">
        <v>41835</v>
      </c>
      <c r="B65" s="223" t="s">
        <v>2219</v>
      </c>
      <c r="C65" s="207" t="s">
        <v>2220</v>
      </c>
      <c r="D65" s="295" t="s">
        <v>2199</v>
      </c>
      <c r="E65" s="295" t="s">
        <v>2221</v>
      </c>
    </row>
    <row r="66" spans="1:5" ht="26.25" customHeight="1">
      <c r="A66" s="261">
        <v>41835</v>
      </c>
      <c r="B66" s="248" t="s">
        <v>2222</v>
      </c>
      <c r="C66" s="207" t="s">
        <v>2223</v>
      </c>
      <c r="D66" s="295" t="s">
        <v>2214</v>
      </c>
      <c r="E66" s="295" t="s">
        <v>2224</v>
      </c>
    </row>
    <row r="67" spans="1:5" ht="18.75" customHeight="1">
      <c r="A67" s="261">
        <v>41835</v>
      </c>
      <c r="B67" s="211" t="s">
        <v>39</v>
      </c>
      <c r="C67" s="207" t="s">
        <v>2225</v>
      </c>
      <c r="D67" s="295" t="s">
        <v>2226</v>
      </c>
      <c r="E67" s="295" t="s">
        <v>2227</v>
      </c>
    </row>
    <row r="68" spans="1:5" ht="24">
      <c r="A68" s="261">
        <v>41835</v>
      </c>
      <c r="B68" s="248" t="s">
        <v>2228</v>
      </c>
      <c r="C68" s="207" t="s">
        <v>2229</v>
      </c>
      <c r="D68" s="295" t="s">
        <v>2199</v>
      </c>
      <c r="E68" s="295" t="s">
        <v>2230</v>
      </c>
    </row>
    <row r="69" spans="1:5" ht="28.5" customHeight="1">
      <c r="A69" s="261">
        <v>41835</v>
      </c>
      <c r="B69" s="262" t="s">
        <v>30</v>
      </c>
      <c r="C69" s="207" t="s">
        <v>2231</v>
      </c>
      <c r="D69" s="295" t="s">
        <v>2199</v>
      </c>
      <c r="E69" s="295" t="s">
        <v>2232</v>
      </c>
    </row>
    <row r="70" spans="1:5" ht="28.5" customHeight="1">
      <c r="A70" s="261">
        <v>41835</v>
      </c>
      <c r="B70" s="248" t="s">
        <v>58</v>
      </c>
      <c r="C70" s="207" t="s">
        <v>2233</v>
      </c>
      <c r="D70" s="295" t="s">
        <v>2199</v>
      </c>
      <c r="E70" s="295" t="s">
        <v>2234</v>
      </c>
    </row>
    <row r="71" spans="1:5" ht="28.5" customHeight="1">
      <c r="A71" s="261">
        <v>41834</v>
      </c>
      <c r="B71" s="262" t="s">
        <v>2187</v>
      </c>
      <c r="C71" s="207" t="s">
        <v>2188</v>
      </c>
      <c r="D71" s="295" t="s">
        <v>2199</v>
      </c>
      <c r="E71" s="295" t="s">
        <v>2235</v>
      </c>
    </row>
    <row r="72" spans="1:5" ht="26.25" customHeight="1">
      <c r="A72" s="261">
        <v>41831</v>
      </c>
      <c r="B72" s="211" t="s">
        <v>39</v>
      </c>
      <c r="C72" s="207" t="s">
        <v>2225</v>
      </c>
      <c r="D72" s="295" t="s">
        <v>2236</v>
      </c>
      <c r="E72" s="295" t="s">
        <v>2237</v>
      </c>
    </row>
    <row r="73" spans="1:5" ht="26.25" customHeight="1">
      <c r="A73" s="261">
        <v>41831</v>
      </c>
      <c r="B73" s="248" t="s">
        <v>2238</v>
      </c>
      <c r="C73" s="207" t="s">
        <v>813</v>
      </c>
      <c r="D73" s="295" t="s">
        <v>2199</v>
      </c>
      <c r="E73" s="295" t="s">
        <v>2239</v>
      </c>
    </row>
    <row r="74" spans="1:5" ht="26.25" customHeight="1">
      <c r="A74" s="261">
        <v>41831</v>
      </c>
      <c r="B74" s="211" t="s">
        <v>2240</v>
      </c>
      <c r="C74" s="207" t="s">
        <v>2241</v>
      </c>
      <c r="D74" s="295" t="s">
        <v>2199</v>
      </c>
      <c r="E74" s="295" t="s">
        <v>2242</v>
      </c>
    </row>
    <row r="75" spans="1:5" ht="26.25" customHeight="1">
      <c r="A75" s="261">
        <v>41830</v>
      </c>
      <c r="B75" s="248" t="s">
        <v>2243</v>
      </c>
      <c r="C75" s="207" t="s">
        <v>810</v>
      </c>
      <c r="D75" s="295" t="s">
        <v>2199</v>
      </c>
      <c r="E75" s="295" t="s">
        <v>2244</v>
      </c>
    </row>
    <row r="76" spans="1:5" ht="26.25" customHeight="1">
      <c r="A76" s="261">
        <v>41830</v>
      </c>
      <c r="B76" s="248" t="s">
        <v>2245</v>
      </c>
      <c r="C76" s="207" t="s">
        <v>2246</v>
      </c>
      <c r="D76" s="295" t="s">
        <v>2247</v>
      </c>
      <c r="E76" s="295" t="s">
        <v>2248</v>
      </c>
    </row>
    <row r="77" spans="1:5" ht="26.25" customHeight="1">
      <c r="A77" s="261">
        <v>41830</v>
      </c>
      <c r="B77" s="248" t="s">
        <v>2222</v>
      </c>
      <c r="C77" s="207" t="s">
        <v>2223</v>
      </c>
      <c r="D77" s="295" t="s">
        <v>2214</v>
      </c>
      <c r="E77" s="295" t="s">
        <v>2249</v>
      </c>
    </row>
    <row r="78" spans="1:5" ht="26.25" customHeight="1">
      <c r="A78" s="261">
        <v>41829</v>
      </c>
      <c r="B78" s="248" t="s">
        <v>2250</v>
      </c>
      <c r="C78" s="207" t="s">
        <v>2251</v>
      </c>
      <c r="D78" s="295" t="s">
        <v>2252</v>
      </c>
      <c r="E78" s="295" t="s">
        <v>2253</v>
      </c>
    </row>
    <row r="79" spans="1:5" ht="26.25" customHeight="1">
      <c r="A79" s="261">
        <v>41829</v>
      </c>
      <c r="B79" s="248" t="s">
        <v>2254</v>
      </c>
      <c r="C79" s="207" t="s">
        <v>2255</v>
      </c>
      <c r="D79" s="295" t="s">
        <v>2199</v>
      </c>
      <c r="E79" s="295" t="s">
        <v>2256</v>
      </c>
    </row>
    <row r="80" spans="1:5" ht="26.25" customHeight="1">
      <c r="A80" s="261">
        <v>41829</v>
      </c>
      <c r="B80" s="223" t="s">
        <v>53</v>
      </c>
      <c r="C80" s="207" t="s">
        <v>2257</v>
      </c>
      <c r="D80" s="295" t="s">
        <v>2199</v>
      </c>
      <c r="E80" s="295" t="s">
        <v>2258</v>
      </c>
    </row>
    <row r="81" spans="1:5" ht="26.25" customHeight="1">
      <c r="A81" s="261">
        <v>41828</v>
      </c>
      <c r="B81" s="223" t="s">
        <v>2259</v>
      </c>
      <c r="C81" s="207" t="s">
        <v>2260</v>
      </c>
      <c r="D81" s="295" t="s">
        <v>2199</v>
      </c>
      <c r="E81" s="295" t="s">
        <v>2261</v>
      </c>
    </row>
    <row r="82" spans="1:5" ht="26.25" customHeight="1">
      <c r="A82" s="261">
        <v>41755</v>
      </c>
      <c r="B82" s="262" t="s">
        <v>30</v>
      </c>
      <c r="C82" s="207" t="s">
        <v>2231</v>
      </c>
      <c r="D82" s="295" t="s">
        <v>2262</v>
      </c>
      <c r="E82" s="295" t="s">
        <v>2263</v>
      </c>
    </row>
    <row r="83" spans="1:5" ht="26.25" customHeight="1">
      <c r="A83" s="261">
        <v>41755</v>
      </c>
      <c r="B83" s="211" t="s">
        <v>2264</v>
      </c>
      <c r="C83" s="207" t="s">
        <v>2265</v>
      </c>
      <c r="D83" s="295" t="s">
        <v>2266</v>
      </c>
      <c r="E83" s="295" t="s">
        <v>2267</v>
      </c>
    </row>
    <row r="84" spans="1:5" ht="26.25" customHeight="1">
      <c r="A84" s="261">
        <v>41754</v>
      </c>
      <c r="B84" s="211" t="s">
        <v>39</v>
      </c>
      <c r="C84" s="207" t="s">
        <v>2225</v>
      </c>
      <c r="D84" s="295" t="s">
        <v>2266</v>
      </c>
      <c r="E84" s="295" t="s">
        <v>2268</v>
      </c>
    </row>
    <row r="85" spans="1:5" ht="26.25" customHeight="1">
      <c r="A85" s="261">
        <v>41754</v>
      </c>
      <c r="B85" s="248" t="s">
        <v>2254</v>
      </c>
      <c r="C85" s="207" t="s">
        <v>2255</v>
      </c>
      <c r="D85" s="295" t="s">
        <v>2269</v>
      </c>
      <c r="E85" s="295" t="s">
        <v>2270</v>
      </c>
    </row>
    <row r="86" spans="1:5" ht="26.25" customHeight="1">
      <c r="A86" s="261">
        <v>41754</v>
      </c>
      <c r="B86" s="248" t="s">
        <v>58</v>
      </c>
      <c r="C86" s="207" t="s">
        <v>2233</v>
      </c>
      <c r="D86" s="295" t="s">
        <v>2271</v>
      </c>
      <c r="E86" s="295" t="s">
        <v>2272</v>
      </c>
    </row>
    <row r="87" spans="1:5" ht="26.25" customHeight="1">
      <c r="A87" s="261">
        <v>41754</v>
      </c>
      <c r="B87" s="248" t="s">
        <v>2195</v>
      </c>
      <c r="C87" s="207" t="s">
        <v>2196</v>
      </c>
      <c r="D87" s="295" t="s">
        <v>2269</v>
      </c>
      <c r="E87" s="295" t="s">
        <v>2273</v>
      </c>
    </row>
    <row r="88" spans="1:5" ht="26.25" customHeight="1">
      <c r="A88" s="261">
        <v>41754</v>
      </c>
      <c r="B88" s="223" t="s">
        <v>2201</v>
      </c>
      <c r="C88" s="207" t="s">
        <v>2202</v>
      </c>
      <c r="D88" s="295" t="s">
        <v>2271</v>
      </c>
      <c r="E88" s="295" t="s">
        <v>2274</v>
      </c>
    </row>
    <row r="89" spans="1:5" ht="26.25" customHeight="1">
      <c r="A89" s="261">
        <v>41753</v>
      </c>
      <c r="B89" s="248" t="s">
        <v>2209</v>
      </c>
      <c r="C89" s="207" t="s">
        <v>2210</v>
      </c>
      <c r="D89" s="295" t="s">
        <v>2271</v>
      </c>
      <c r="E89" s="295" t="s">
        <v>2275</v>
      </c>
    </row>
    <row r="90" spans="1:5" ht="26.25" customHeight="1">
      <c r="A90" s="261">
        <v>41753</v>
      </c>
      <c r="B90" s="248" t="s">
        <v>2228</v>
      </c>
      <c r="C90" s="207" t="s">
        <v>2229</v>
      </c>
      <c r="D90" s="295" t="s">
        <v>2269</v>
      </c>
      <c r="E90" s="295" t="s">
        <v>2276</v>
      </c>
    </row>
    <row r="91" spans="1:5" ht="26.25" customHeight="1">
      <c r="A91" s="261">
        <v>41752</v>
      </c>
      <c r="B91" s="248" t="s">
        <v>2245</v>
      </c>
      <c r="C91" s="207" t="s">
        <v>2246</v>
      </c>
      <c r="D91" s="295" t="s">
        <v>2266</v>
      </c>
      <c r="E91" s="295" t="s">
        <v>2277</v>
      </c>
    </row>
    <row r="92" spans="1:5" ht="26.25" customHeight="1">
      <c r="A92" s="261">
        <v>41752</v>
      </c>
      <c r="B92" s="248" t="s">
        <v>2278</v>
      </c>
      <c r="C92" s="207" t="s">
        <v>809</v>
      </c>
      <c r="D92" s="295" t="s">
        <v>2279</v>
      </c>
      <c r="E92" s="295" t="s">
        <v>2280</v>
      </c>
    </row>
    <row r="93" spans="1:5" ht="26.25" customHeight="1">
      <c r="A93" s="261">
        <v>41751</v>
      </c>
      <c r="B93" s="248" t="s">
        <v>2250</v>
      </c>
      <c r="C93" s="207" t="s">
        <v>2251</v>
      </c>
      <c r="D93" s="295" t="s">
        <v>2266</v>
      </c>
      <c r="E93" s="295" t="s">
        <v>2281</v>
      </c>
    </row>
    <row r="94" spans="1:5" ht="26.25" customHeight="1">
      <c r="A94" s="261">
        <v>41751</v>
      </c>
      <c r="B94" s="211" t="s">
        <v>2282</v>
      </c>
      <c r="C94" s="207" t="s">
        <v>2283</v>
      </c>
      <c r="D94" s="295" t="s">
        <v>2284</v>
      </c>
      <c r="E94" s="295" t="s">
        <v>2285</v>
      </c>
    </row>
    <row r="95" spans="1:5" ht="26.25" customHeight="1">
      <c r="A95" s="261">
        <v>41751</v>
      </c>
      <c r="B95" s="248" t="s">
        <v>2286</v>
      </c>
      <c r="C95" s="207" t="s">
        <v>2287</v>
      </c>
      <c r="D95" s="295" t="s">
        <v>2266</v>
      </c>
      <c r="E95" s="295" t="s">
        <v>2288</v>
      </c>
    </row>
    <row r="96" spans="1:5" ht="26.25" customHeight="1">
      <c r="A96" s="261">
        <v>41748</v>
      </c>
      <c r="B96" s="223" t="s">
        <v>53</v>
      </c>
      <c r="C96" s="207" t="s">
        <v>1874</v>
      </c>
      <c r="D96" s="264" t="s">
        <v>1875</v>
      </c>
      <c r="E96" s="264" t="s">
        <v>1912</v>
      </c>
    </row>
    <row r="97" spans="1:5" ht="26.25" customHeight="1">
      <c r="A97" s="277" t="s">
        <v>1885</v>
      </c>
      <c r="B97" s="248" t="s">
        <v>1895</v>
      </c>
      <c r="C97" s="207" t="s">
        <v>1894</v>
      </c>
      <c r="D97" s="264" t="s">
        <v>1896</v>
      </c>
      <c r="E97" s="264" t="s">
        <v>1897</v>
      </c>
    </row>
    <row r="98" spans="1:5" ht="26.25" customHeight="1">
      <c r="A98" s="261">
        <v>41747</v>
      </c>
      <c r="B98" s="223" t="s">
        <v>1250</v>
      </c>
      <c r="C98" s="207" t="s">
        <v>1876</v>
      </c>
      <c r="D98" s="264" t="s">
        <v>1901</v>
      </c>
      <c r="E98" s="264" t="s">
        <v>1890</v>
      </c>
    </row>
    <row r="99" spans="1:5" ht="26.25" customHeight="1">
      <c r="A99" s="261">
        <v>41747</v>
      </c>
      <c r="B99" s="248" t="s">
        <v>1633</v>
      </c>
      <c r="C99" s="207" t="s">
        <v>1880</v>
      </c>
      <c r="D99" s="264" t="s">
        <v>1883</v>
      </c>
      <c r="E99" s="264" t="s">
        <v>1884</v>
      </c>
    </row>
    <row r="100" spans="1:5" ht="26.25" customHeight="1">
      <c r="A100" s="261">
        <v>41746</v>
      </c>
      <c r="B100" s="223" t="s">
        <v>1299</v>
      </c>
      <c r="C100" s="207" t="s">
        <v>1879</v>
      </c>
      <c r="D100" s="264" t="s">
        <v>1881</v>
      </c>
      <c r="E100" s="264" t="s">
        <v>1882</v>
      </c>
    </row>
    <row r="101" spans="1:5" ht="26.25" customHeight="1">
      <c r="A101" s="261">
        <v>41746</v>
      </c>
      <c r="B101" s="211" t="s">
        <v>716</v>
      </c>
      <c r="C101" s="207" t="s">
        <v>1889</v>
      </c>
      <c r="D101" s="264" t="s">
        <v>1892</v>
      </c>
      <c r="E101" s="264" t="s">
        <v>1910</v>
      </c>
    </row>
    <row r="102" spans="1:5" ht="26.25" customHeight="1">
      <c r="A102" s="261">
        <v>41745</v>
      </c>
      <c r="B102" s="211" t="s">
        <v>716</v>
      </c>
      <c r="C102" s="207" t="s">
        <v>1889</v>
      </c>
      <c r="D102" s="264" t="s">
        <v>1900</v>
      </c>
      <c r="E102" s="264" t="s">
        <v>1891</v>
      </c>
    </row>
    <row r="103" spans="1:5" ht="26.25" customHeight="1">
      <c r="A103" s="261">
        <v>41744</v>
      </c>
      <c r="B103" s="248" t="s">
        <v>1729</v>
      </c>
      <c r="C103" s="207" t="s">
        <v>1878</v>
      </c>
      <c r="D103" s="264" t="s">
        <v>1904</v>
      </c>
      <c r="E103" s="264" t="s">
        <v>1913</v>
      </c>
    </row>
    <row r="104" spans="1:5" ht="26.25" customHeight="1">
      <c r="A104" s="261">
        <v>41744</v>
      </c>
      <c r="B104" s="211" t="s">
        <v>1899</v>
      </c>
      <c r="C104" s="207" t="s">
        <v>1898</v>
      </c>
      <c r="D104" s="264" t="s">
        <v>1902</v>
      </c>
      <c r="E104" s="264" t="s">
        <v>1903</v>
      </c>
    </row>
    <row r="105" spans="1:5" ht="26.25" customHeight="1">
      <c r="A105" s="261">
        <v>41744</v>
      </c>
      <c r="B105" s="211" t="s">
        <v>69</v>
      </c>
      <c r="C105" s="207" t="s">
        <v>1886</v>
      </c>
      <c r="D105" s="264" t="s">
        <v>1888</v>
      </c>
      <c r="E105" s="264" t="s">
        <v>1887</v>
      </c>
    </row>
    <row r="106" spans="1:5" ht="26.25" customHeight="1">
      <c r="A106" s="261">
        <v>41744</v>
      </c>
      <c r="B106" s="248" t="s">
        <v>1566</v>
      </c>
      <c r="C106" s="207" t="s">
        <v>1877</v>
      </c>
      <c r="D106" s="264" t="s">
        <v>1905</v>
      </c>
      <c r="E106" s="264" t="s">
        <v>1911</v>
      </c>
    </row>
    <row r="107" spans="1:5" ht="26.25" customHeight="1">
      <c r="A107" s="261">
        <v>41740</v>
      </c>
      <c r="B107" s="211" t="s">
        <v>263</v>
      </c>
      <c r="C107" s="207" t="s">
        <v>264</v>
      </c>
      <c r="D107" s="264" t="s">
        <v>1820</v>
      </c>
      <c r="E107" s="264" t="s">
        <v>1833</v>
      </c>
    </row>
    <row r="108" spans="1:5" ht="26.25" customHeight="1">
      <c r="A108" s="261">
        <v>41740</v>
      </c>
      <c r="B108" s="248" t="s">
        <v>1788</v>
      </c>
      <c r="C108" s="250" t="s">
        <v>1287</v>
      </c>
      <c r="D108" s="264" t="s">
        <v>1798</v>
      </c>
      <c r="E108" s="264" t="s">
        <v>1830</v>
      </c>
    </row>
    <row r="109" spans="1:5" ht="26.25" customHeight="1">
      <c r="A109" s="261">
        <v>41739</v>
      </c>
      <c r="B109" s="223" t="s">
        <v>1840</v>
      </c>
      <c r="C109" s="272" t="s">
        <v>1831</v>
      </c>
      <c r="D109" s="273" t="s">
        <v>1832</v>
      </c>
      <c r="E109" s="264" t="s">
        <v>1841</v>
      </c>
    </row>
    <row r="110" spans="1:5" ht="26.25" customHeight="1">
      <c r="A110" s="261">
        <v>41739</v>
      </c>
      <c r="B110" s="248" t="s">
        <v>1561</v>
      </c>
      <c r="C110" s="250" t="s">
        <v>1562</v>
      </c>
      <c r="D110" s="264" t="s">
        <v>1834</v>
      </c>
      <c r="E110" s="264" t="s">
        <v>1835</v>
      </c>
    </row>
    <row r="111" spans="1:5" ht="26.25" customHeight="1">
      <c r="A111" s="261">
        <v>41739</v>
      </c>
      <c r="B111" s="223" t="s">
        <v>138</v>
      </c>
      <c r="C111" s="207" t="s">
        <v>218</v>
      </c>
      <c r="D111" s="275" t="s">
        <v>1784</v>
      </c>
      <c r="E111" s="273" t="s">
        <v>1844</v>
      </c>
    </row>
    <row r="112" spans="1:5" ht="26.25" customHeight="1">
      <c r="A112" s="261">
        <v>41739</v>
      </c>
      <c r="B112" s="262" t="s">
        <v>30</v>
      </c>
      <c r="C112" s="263" t="s">
        <v>821</v>
      </c>
      <c r="D112" s="264" t="s">
        <v>1798</v>
      </c>
      <c r="E112" s="264" t="s">
        <v>1814</v>
      </c>
    </row>
    <row r="113" spans="1:5" s="269" customFormat="1" ht="26.25" customHeight="1">
      <c r="A113" s="29">
        <v>41739</v>
      </c>
      <c r="B113" s="248" t="s">
        <v>1783</v>
      </c>
      <c r="C113" s="250" t="s">
        <v>230</v>
      </c>
      <c r="D113" s="249" t="s">
        <v>1797</v>
      </c>
      <c r="E113" s="249" t="s">
        <v>1799</v>
      </c>
    </row>
    <row r="114" spans="1:5" s="269" customFormat="1" ht="26.25" customHeight="1">
      <c r="A114" s="29">
        <v>41739</v>
      </c>
      <c r="B114" s="248" t="s">
        <v>1812</v>
      </c>
      <c r="C114" s="250" t="s">
        <v>1813</v>
      </c>
      <c r="D114" s="249" t="s">
        <v>1798</v>
      </c>
      <c r="E114" s="249" t="s">
        <v>1815</v>
      </c>
    </row>
    <row r="115" spans="1:5" s="269" customFormat="1" ht="26.25" customHeight="1">
      <c r="A115" s="29">
        <v>41739</v>
      </c>
      <c r="B115" s="276" t="s">
        <v>1816</v>
      </c>
      <c r="C115" s="250" t="s">
        <v>1817</v>
      </c>
      <c r="D115" s="249" t="s">
        <v>1798</v>
      </c>
      <c r="E115" s="249" t="s">
        <v>1818</v>
      </c>
    </row>
    <row r="116" spans="1:5" s="269" customFormat="1" ht="26.25" customHeight="1">
      <c r="A116" s="29">
        <v>41739</v>
      </c>
      <c r="B116" s="223" t="s">
        <v>1250</v>
      </c>
      <c r="C116" s="207" t="s">
        <v>1251</v>
      </c>
      <c r="D116" s="249" t="s">
        <v>1824</v>
      </c>
      <c r="E116" s="249" t="s">
        <v>1825</v>
      </c>
    </row>
    <row r="117" spans="1:5" s="269" customFormat="1" ht="26.25" customHeight="1">
      <c r="A117" s="29">
        <v>41739</v>
      </c>
      <c r="B117" s="223" t="s">
        <v>1828</v>
      </c>
      <c r="C117" s="207" t="s">
        <v>1829</v>
      </c>
      <c r="D117" s="249" t="s">
        <v>1826</v>
      </c>
      <c r="E117" s="249" t="s">
        <v>1827</v>
      </c>
    </row>
    <row r="118" spans="1:5" s="269" customFormat="1" ht="26.25" customHeight="1">
      <c r="A118" s="29">
        <v>41738</v>
      </c>
      <c r="B118" s="223" t="s">
        <v>1840</v>
      </c>
      <c r="C118" s="271" t="s">
        <v>1831</v>
      </c>
      <c r="D118" s="249" t="s">
        <v>1838</v>
      </c>
      <c r="E118" s="249" t="s">
        <v>1839</v>
      </c>
    </row>
    <row r="119" spans="1:5" s="269" customFormat="1" ht="26.25" customHeight="1">
      <c r="A119" s="29">
        <v>41738</v>
      </c>
      <c r="B119" s="223" t="s">
        <v>564</v>
      </c>
      <c r="C119" s="250" t="s">
        <v>1822</v>
      </c>
      <c r="D119" s="249" t="s">
        <v>1821</v>
      </c>
      <c r="E119" s="275" t="s">
        <v>1823</v>
      </c>
    </row>
    <row r="120" spans="1:5" s="269" customFormat="1" ht="26.25" customHeight="1">
      <c r="A120" s="29">
        <v>41738</v>
      </c>
      <c r="B120" s="248" t="s">
        <v>1810</v>
      </c>
      <c r="C120" s="250" t="s">
        <v>1811</v>
      </c>
      <c r="D120" s="249" t="s">
        <v>1836</v>
      </c>
      <c r="E120" s="249" t="s">
        <v>1837</v>
      </c>
    </row>
    <row r="121" spans="1:5" s="269" customFormat="1" ht="26.25" customHeight="1">
      <c r="A121" s="29">
        <v>41738</v>
      </c>
      <c r="B121" s="248" t="s">
        <v>1559</v>
      </c>
      <c r="C121" s="250" t="s">
        <v>1537</v>
      </c>
      <c r="D121" s="269" t="s">
        <v>1842</v>
      </c>
      <c r="E121" s="249" t="s">
        <v>1843</v>
      </c>
    </row>
    <row r="122" spans="1:5" s="269" customFormat="1" ht="26.25" customHeight="1">
      <c r="A122" s="29">
        <v>41738</v>
      </c>
      <c r="B122" s="248" t="s">
        <v>1640</v>
      </c>
      <c r="C122" s="250" t="s">
        <v>1641</v>
      </c>
      <c r="D122" s="270" t="s">
        <v>1808</v>
      </c>
      <c r="E122" s="249" t="s">
        <v>1809</v>
      </c>
    </row>
    <row r="123" spans="1:5" s="269" customFormat="1" ht="26.25" customHeight="1">
      <c r="A123" s="29">
        <v>41737</v>
      </c>
      <c r="B123" s="248" t="s">
        <v>1729</v>
      </c>
      <c r="C123" s="250" t="s">
        <v>227</v>
      </c>
      <c r="D123" s="249" t="s">
        <v>1800</v>
      </c>
      <c r="E123" s="249" t="s">
        <v>1801</v>
      </c>
    </row>
    <row r="124" spans="1:5" s="269" customFormat="1" ht="26.25" customHeight="1">
      <c r="A124" s="29">
        <v>41737</v>
      </c>
      <c r="B124" s="223" t="s">
        <v>27</v>
      </c>
      <c r="C124" s="207" t="s">
        <v>1206</v>
      </c>
      <c r="D124" s="249" t="s">
        <v>1806</v>
      </c>
      <c r="E124" s="249" t="s">
        <v>1807</v>
      </c>
    </row>
    <row r="125" spans="1:5" ht="26.25" customHeight="1">
      <c r="A125" s="265">
        <v>41737</v>
      </c>
      <c r="B125" s="266" t="s">
        <v>1802</v>
      </c>
      <c r="C125" s="267" t="s">
        <v>1803</v>
      </c>
      <c r="D125" s="268" t="s">
        <v>1804</v>
      </c>
      <c r="E125" s="268" t="s">
        <v>1805</v>
      </c>
    </row>
    <row r="126" spans="1:5" ht="26.25" customHeight="1">
      <c r="A126" s="29">
        <v>41726</v>
      </c>
      <c r="B126" s="248" t="s">
        <v>1790</v>
      </c>
      <c r="C126" s="250" t="s">
        <v>1789</v>
      </c>
      <c r="D126" s="249" t="s">
        <v>1791</v>
      </c>
      <c r="E126" s="249" t="s">
        <v>1793</v>
      </c>
    </row>
    <row r="127" spans="1:5" ht="26.25" customHeight="1">
      <c r="A127" s="29">
        <v>41726</v>
      </c>
      <c r="B127" s="248" t="s">
        <v>1788</v>
      </c>
      <c r="C127" s="250" t="s">
        <v>1786</v>
      </c>
      <c r="D127" s="249" t="s">
        <v>1787</v>
      </c>
      <c r="E127" s="249" t="s">
        <v>1794</v>
      </c>
    </row>
    <row r="128" spans="1:5" ht="26.25" customHeight="1">
      <c r="A128" s="29">
        <v>41725</v>
      </c>
      <c r="B128" s="248" t="s">
        <v>1620</v>
      </c>
      <c r="C128" s="250" t="s">
        <v>1785</v>
      </c>
      <c r="D128" s="249" t="s">
        <v>1764</v>
      </c>
      <c r="E128" s="249" t="s">
        <v>1795</v>
      </c>
    </row>
    <row r="129" spans="1:5" ht="26.25" customHeight="1">
      <c r="A129" s="29">
        <v>41725</v>
      </c>
      <c r="B129" s="248" t="s">
        <v>1783</v>
      </c>
      <c r="C129" s="250" t="s">
        <v>1782</v>
      </c>
      <c r="D129" s="249" t="s">
        <v>1784</v>
      </c>
      <c r="E129" s="249" t="s">
        <v>1796</v>
      </c>
    </row>
    <row r="130" spans="1:5" ht="26.25" customHeight="1">
      <c r="A130" s="29">
        <v>41725</v>
      </c>
      <c r="B130" s="248" t="s">
        <v>1779</v>
      </c>
      <c r="C130" s="250" t="s">
        <v>1778</v>
      </c>
      <c r="D130" s="249" t="s">
        <v>1781</v>
      </c>
      <c r="E130" s="249" t="s">
        <v>1780</v>
      </c>
    </row>
    <row r="131" spans="1:5" ht="26.25" customHeight="1">
      <c r="A131" s="29">
        <v>41725</v>
      </c>
      <c r="B131" s="248" t="s">
        <v>1777</v>
      </c>
      <c r="C131" s="250" t="s">
        <v>1776</v>
      </c>
      <c r="D131" s="249" t="s">
        <v>1775</v>
      </c>
      <c r="E131" s="249" t="s">
        <v>1774</v>
      </c>
    </row>
    <row r="132" spans="1:5" ht="26.25" customHeight="1">
      <c r="A132" s="29">
        <v>41723</v>
      </c>
      <c r="B132" s="248" t="s">
        <v>1772</v>
      </c>
      <c r="C132" s="250" t="s">
        <v>1770</v>
      </c>
      <c r="D132" s="249" t="s">
        <v>1771</v>
      </c>
      <c r="E132" s="249" t="s">
        <v>1773</v>
      </c>
    </row>
    <row r="133" spans="1:5" ht="26.25" customHeight="1">
      <c r="A133" s="29">
        <v>41723</v>
      </c>
      <c r="B133" s="248" t="s">
        <v>1766</v>
      </c>
      <c r="C133" s="250" t="s">
        <v>1767</v>
      </c>
      <c r="D133" s="249" t="s">
        <v>1768</v>
      </c>
      <c r="E133" s="249" t="s">
        <v>1769</v>
      </c>
    </row>
    <row r="134" spans="1:5" ht="26.25" customHeight="1">
      <c r="A134" s="29">
        <v>41722</v>
      </c>
      <c r="B134" s="248" t="s">
        <v>1763</v>
      </c>
      <c r="C134" s="250" t="s">
        <v>1762</v>
      </c>
      <c r="D134" s="249" t="s">
        <v>1764</v>
      </c>
      <c r="E134" s="249" t="s">
        <v>1765</v>
      </c>
    </row>
    <row r="135" spans="1:5" ht="26.25" customHeight="1">
      <c r="A135" s="29">
        <v>41722</v>
      </c>
      <c r="B135" s="248" t="s">
        <v>1758</v>
      </c>
      <c r="C135" s="250" t="s">
        <v>1759</v>
      </c>
      <c r="D135" s="249" t="s">
        <v>1760</v>
      </c>
      <c r="E135" s="249" t="s">
        <v>1761</v>
      </c>
    </row>
    <row r="136" spans="1:5" ht="26.25" customHeight="1">
      <c r="A136" s="29">
        <v>41722</v>
      </c>
      <c r="B136" s="248" t="s">
        <v>1755</v>
      </c>
      <c r="C136" s="250" t="s">
        <v>1754</v>
      </c>
      <c r="D136" s="249" t="s">
        <v>1756</v>
      </c>
      <c r="E136" s="249" t="s">
        <v>1757</v>
      </c>
    </row>
    <row r="137" spans="1:5" ht="26.25" customHeight="1">
      <c r="A137" s="29">
        <v>41719</v>
      </c>
      <c r="B137" s="248" t="s">
        <v>142</v>
      </c>
      <c r="C137" s="250" t="s">
        <v>179</v>
      </c>
      <c r="D137" s="249" t="s">
        <v>1719</v>
      </c>
      <c r="E137" s="249" t="s">
        <v>1720</v>
      </c>
    </row>
    <row r="138" spans="1:5" ht="26.25" customHeight="1">
      <c r="A138" s="29">
        <v>41718</v>
      </c>
      <c r="B138" s="248" t="s">
        <v>1722</v>
      </c>
      <c r="C138" s="250" t="s">
        <v>1721</v>
      </c>
      <c r="D138" s="249" t="s">
        <v>1723</v>
      </c>
      <c r="E138" s="249" t="s">
        <v>1724</v>
      </c>
    </row>
    <row r="139" spans="1:5" ht="26.25" customHeight="1">
      <c r="A139" s="29">
        <v>41717</v>
      </c>
      <c r="B139" s="248" t="s">
        <v>1733</v>
      </c>
      <c r="C139" s="250" t="s">
        <v>1732</v>
      </c>
      <c r="D139" s="249" t="s">
        <v>1734</v>
      </c>
      <c r="E139" s="249" t="s">
        <v>1737</v>
      </c>
    </row>
    <row r="140" spans="1:5" ht="26.25" customHeight="1">
      <c r="A140" s="29">
        <v>41717</v>
      </c>
      <c r="B140" s="248" t="s">
        <v>1729</v>
      </c>
      <c r="C140" s="250" t="s">
        <v>1728</v>
      </c>
      <c r="D140" s="249" t="s">
        <v>1730</v>
      </c>
      <c r="E140" s="249" t="s">
        <v>1731</v>
      </c>
    </row>
    <row r="141" spans="1:5" ht="26.25" customHeight="1">
      <c r="A141" s="29">
        <v>41716</v>
      </c>
      <c r="B141" s="248" t="s">
        <v>1726</v>
      </c>
      <c r="C141" s="250" t="s">
        <v>1725</v>
      </c>
      <c r="D141" s="249" t="s">
        <v>1727</v>
      </c>
      <c r="E141" s="249" t="s">
        <v>1736</v>
      </c>
    </row>
    <row r="142" spans="1:5" ht="26.25" customHeight="1">
      <c r="A142" s="29">
        <v>41711</v>
      </c>
      <c r="B142" s="248" t="s">
        <v>1616</v>
      </c>
      <c r="C142" s="250" t="s">
        <v>201</v>
      </c>
      <c r="D142" s="249" t="s">
        <v>1643</v>
      </c>
      <c r="E142" s="249" t="s">
        <v>1644</v>
      </c>
    </row>
    <row r="143" spans="1:5" ht="26.25" customHeight="1">
      <c r="A143" s="29">
        <v>41710</v>
      </c>
      <c r="B143" s="248" t="s">
        <v>1640</v>
      </c>
      <c r="C143" s="250" t="s">
        <v>1641</v>
      </c>
      <c r="D143" s="249" t="s">
        <v>1642</v>
      </c>
      <c r="E143" s="249" t="s">
        <v>1647</v>
      </c>
    </row>
    <row r="144" spans="1:5" ht="26.25" customHeight="1">
      <c r="A144" s="29">
        <v>41709</v>
      </c>
      <c r="B144" s="248" t="s">
        <v>1636</v>
      </c>
      <c r="C144" s="250" t="s">
        <v>1637</v>
      </c>
      <c r="D144" s="249" t="s">
        <v>1638</v>
      </c>
      <c r="E144" s="249" t="s">
        <v>1639</v>
      </c>
    </row>
    <row r="145" spans="1:5" ht="26.25" customHeight="1">
      <c r="A145" s="29">
        <v>41709</v>
      </c>
      <c r="B145" s="248" t="s">
        <v>1633</v>
      </c>
      <c r="C145" s="250" t="s">
        <v>1632</v>
      </c>
      <c r="D145" s="249" t="s">
        <v>1634</v>
      </c>
      <c r="E145" s="249" t="s">
        <v>1635</v>
      </c>
    </row>
    <row r="146" spans="1:5" ht="26.25" customHeight="1">
      <c r="A146" s="29">
        <v>41705</v>
      </c>
      <c r="B146" s="248" t="s">
        <v>1616</v>
      </c>
      <c r="C146" s="250" t="s">
        <v>1617</v>
      </c>
      <c r="D146" s="249" t="s">
        <v>1618</v>
      </c>
      <c r="E146" s="249" t="s">
        <v>1619</v>
      </c>
    </row>
    <row r="147" spans="1:5" ht="26.25" customHeight="1">
      <c r="A147" s="29">
        <v>41704</v>
      </c>
      <c r="B147" s="248" t="s">
        <v>1620</v>
      </c>
      <c r="C147" s="250" t="s">
        <v>1621</v>
      </c>
      <c r="D147" s="249" t="s">
        <v>1622</v>
      </c>
      <c r="E147" s="249" t="s">
        <v>1623</v>
      </c>
    </row>
    <row r="148" spans="1:5" ht="26.25" customHeight="1">
      <c r="A148" s="29">
        <v>41703</v>
      </c>
      <c r="B148" s="248" t="s">
        <v>1624</v>
      </c>
      <c r="C148" s="250" t="s">
        <v>1625</v>
      </c>
      <c r="D148" s="249" t="s">
        <v>1626</v>
      </c>
      <c r="E148" s="249" t="s">
        <v>1627</v>
      </c>
    </row>
    <row r="149" spans="1:5" ht="26.25" customHeight="1">
      <c r="A149" s="29">
        <v>41697</v>
      </c>
      <c r="B149" s="248" t="s">
        <v>1573</v>
      </c>
      <c r="C149" s="250" t="s">
        <v>1574</v>
      </c>
      <c r="D149" s="249" t="s">
        <v>1575</v>
      </c>
      <c r="E149" s="249" t="s">
        <v>1576</v>
      </c>
    </row>
    <row r="150" spans="1:5" ht="26.25" customHeight="1">
      <c r="A150" s="29">
        <v>41697</v>
      </c>
      <c r="B150" s="248" t="s">
        <v>1569</v>
      </c>
      <c r="C150" s="250" t="s">
        <v>1570</v>
      </c>
      <c r="D150" s="249" t="s">
        <v>1571</v>
      </c>
      <c r="E150" s="249" t="s">
        <v>1572</v>
      </c>
    </row>
    <row r="151" spans="1:5" ht="26.25" customHeight="1">
      <c r="A151" s="29">
        <v>41696</v>
      </c>
      <c r="B151" s="248" t="s">
        <v>1566</v>
      </c>
      <c r="C151" s="250" t="s">
        <v>1567</v>
      </c>
      <c r="D151" s="249" t="s">
        <v>1568</v>
      </c>
      <c r="E151" s="249" t="s">
        <v>1581</v>
      </c>
    </row>
    <row r="152" spans="1:5" ht="26.25" customHeight="1">
      <c r="A152" s="29">
        <v>41696</v>
      </c>
      <c r="B152" s="248" t="s">
        <v>1560</v>
      </c>
      <c r="C152" s="250" t="s">
        <v>1554</v>
      </c>
      <c r="D152" s="249" t="s">
        <v>1555</v>
      </c>
      <c r="E152" s="249" t="s">
        <v>1556</v>
      </c>
    </row>
    <row r="153" spans="1:5" ht="26.25" customHeight="1">
      <c r="A153" s="29">
        <v>41696</v>
      </c>
      <c r="B153" s="248" t="s">
        <v>1561</v>
      </c>
      <c r="C153" s="250" t="s">
        <v>1562</v>
      </c>
      <c r="D153" s="249" t="s">
        <v>1555</v>
      </c>
      <c r="E153" s="249" t="s">
        <v>1580</v>
      </c>
    </row>
    <row r="154" spans="1:5" ht="26.25" customHeight="1">
      <c r="A154" s="29">
        <v>41696</v>
      </c>
      <c r="B154" s="248" t="s">
        <v>1563</v>
      </c>
      <c r="C154" s="250" t="s">
        <v>1564</v>
      </c>
      <c r="D154" s="249" t="s">
        <v>1565</v>
      </c>
      <c r="E154" s="249" t="s">
        <v>1579</v>
      </c>
    </row>
    <row r="155" spans="1:5" ht="26.25" customHeight="1">
      <c r="A155" s="29">
        <v>41689</v>
      </c>
      <c r="B155" s="248" t="s">
        <v>1559</v>
      </c>
      <c r="C155" s="250" t="s">
        <v>1537</v>
      </c>
      <c r="D155" s="249" t="s">
        <v>1542</v>
      </c>
      <c r="E155" s="249" t="s">
        <v>1544</v>
      </c>
    </row>
    <row r="156" spans="1:5" ht="26.25" customHeight="1">
      <c r="A156" s="29">
        <v>41688</v>
      </c>
      <c r="B156" s="248" t="s">
        <v>1558</v>
      </c>
      <c r="C156" s="250" t="s">
        <v>1540</v>
      </c>
      <c r="D156" s="249" t="s">
        <v>1541</v>
      </c>
      <c r="E156" s="249" t="s">
        <v>1543</v>
      </c>
    </row>
    <row r="157" spans="1:5" ht="26.25" customHeight="1">
      <c r="A157" s="29">
        <v>41688</v>
      </c>
      <c r="B157" s="248" t="s">
        <v>1557</v>
      </c>
      <c r="C157" s="250" t="s">
        <v>1537</v>
      </c>
      <c r="D157" s="249" t="s">
        <v>1538</v>
      </c>
      <c r="E157" s="249" t="s">
        <v>1539</v>
      </c>
    </row>
    <row r="158" spans="1:5" ht="26.25" customHeight="1">
      <c r="A158" s="29">
        <v>41687</v>
      </c>
      <c r="B158" s="248" t="s">
        <v>966</v>
      </c>
      <c r="C158" s="250" t="s">
        <v>816</v>
      </c>
      <c r="D158" s="249" t="s">
        <v>1520</v>
      </c>
      <c r="E158" s="249" t="s">
        <v>1524</v>
      </c>
    </row>
    <row r="159" spans="1:5" ht="26.25" customHeight="1">
      <c r="A159" s="29">
        <v>41682</v>
      </c>
      <c r="B159" s="248" t="s">
        <v>58</v>
      </c>
      <c r="C159" s="251" t="s">
        <v>1521</v>
      </c>
      <c r="D159" s="249" t="s">
        <v>1522</v>
      </c>
      <c r="E159" s="249" t="s">
        <v>1525</v>
      </c>
    </row>
    <row r="160" spans="1:5" ht="26.25" customHeight="1">
      <c r="A160" s="29">
        <v>41682</v>
      </c>
      <c r="B160" s="245" t="s">
        <v>1023</v>
      </c>
      <c r="C160" s="245" t="s">
        <v>1517</v>
      </c>
      <c r="D160" s="247" t="s">
        <v>1518</v>
      </c>
      <c r="E160" s="246" t="s">
        <v>1519</v>
      </c>
    </row>
    <row r="161" spans="1:5" ht="26.25" customHeight="1">
      <c r="A161" s="29">
        <v>41668</v>
      </c>
      <c r="B161" s="223" t="s">
        <v>1345</v>
      </c>
      <c r="C161" s="207" t="s">
        <v>1344</v>
      </c>
      <c r="D161" s="208" t="s">
        <v>1292</v>
      </c>
      <c r="E161" s="208" t="s">
        <v>1346</v>
      </c>
    </row>
    <row r="162" spans="1:5" ht="26.25" customHeight="1">
      <c r="A162" s="29">
        <v>41667</v>
      </c>
      <c r="B162" s="223" t="s">
        <v>1341</v>
      </c>
      <c r="C162" s="207" t="s">
        <v>1340</v>
      </c>
      <c r="D162" s="208" t="s">
        <v>1343</v>
      </c>
      <c r="E162" s="208" t="s">
        <v>1342</v>
      </c>
    </row>
    <row r="163" spans="1:5" ht="26.25" customHeight="1">
      <c r="A163" s="29">
        <v>41667</v>
      </c>
      <c r="B163" s="223" t="s">
        <v>1336</v>
      </c>
      <c r="C163" s="207" t="s">
        <v>1337</v>
      </c>
      <c r="D163" s="208" t="s">
        <v>1338</v>
      </c>
      <c r="E163" s="208" t="s">
        <v>1339</v>
      </c>
    </row>
    <row r="164" spans="1:5" ht="26.25" customHeight="1">
      <c r="A164" s="29">
        <v>41667</v>
      </c>
      <c r="B164" s="223" t="s">
        <v>1258</v>
      </c>
      <c r="C164" s="207" t="s">
        <v>1297</v>
      </c>
      <c r="D164" s="208" t="s">
        <v>1334</v>
      </c>
      <c r="E164" s="208" t="s">
        <v>1335</v>
      </c>
    </row>
    <row r="165" spans="1:5" ht="26.25" customHeight="1">
      <c r="A165" s="29">
        <v>41666</v>
      </c>
      <c r="B165" s="223" t="s">
        <v>1331</v>
      </c>
      <c r="C165" s="207" t="s">
        <v>1332</v>
      </c>
      <c r="D165" s="208" t="s">
        <v>1252</v>
      </c>
      <c r="E165" s="208" t="s">
        <v>1333</v>
      </c>
    </row>
    <row r="166" spans="1:5" ht="26.25" customHeight="1">
      <c r="A166" s="29">
        <v>41664</v>
      </c>
      <c r="B166" s="223" t="s">
        <v>1262</v>
      </c>
      <c r="C166" s="207" t="s">
        <v>1328</v>
      </c>
      <c r="D166" s="208" t="s">
        <v>1252</v>
      </c>
      <c r="E166" s="208" t="s">
        <v>1329</v>
      </c>
    </row>
    <row r="167" spans="1:5" ht="26.25" customHeight="1">
      <c r="A167" s="29">
        <v>41664</v>
      </c>
      <c r="B167" s="223" t="s">
        <v>1258</v>
      </c>
      <c r="C167" s="207" t="s">
        <v>1297</v>
      </c>
      <c r="D167" s="208" t="s">
        <v>1327</v>
      </c>
      <c r="E167" s="208" t="s">
        <v>1326</v>
      </c>
    </row>
    <row r="168" spans="1:5" ht="26.25" customHeight="1">
      <c r="A168" s="29">
        <v>41663</v>
      </c>
      <c r="B168" s="223" t="s">
        <v>1323</v>
      </c>
      <c r="C168" s="207" t="s">
        <v>1324</v>
      </c>
      <c r="D168" s="208" t="s">
        <v>1252</v>
      </c>
      <c r="E168" s="208" t="s">
        <v>1325</v>
      </c>
    </row>
    <row r="169" spans="1:5" ht="26.25" customHeight="1">
      <c r="A169" s="29">
        <v>41663</v>
      </c>
      <c r="B169" s="223" t="s">
        <v>1321</v>
      </c>
      <c r="C169" s="207" t="s">
        <v>1322</v>
      </c>
      <c r="D169" s="208" t="s">
        <v>1252</v>
      </c>
      <c r="E169" s="208" t="s">
        <v>1330</v>
      </c>
    </row>
    <row r="170" spans="1:5" ht="26.25" customHeight="1">
      <c r="A170" s="29">
        <v>41663</v>
      </c>
      <c r="B170" s="223" t="s">
        <v>1318</v>
      </c>
      <c r="C170" s="207" t="s">
        <v>1319</v>
      </c>
      <c r="D170" s="208" t="s">
        <v>1252</v>
      </c>
      <c r="E170" s="208" t="s">
        <v>1320</v>
      </c>
    </row>
    <row r="171" spans="1:5" ht="26.25" customHeight="1">
      <c r="A171" s="29">
        <v>41662</v>
      </c>
      <c r="B171" s="223" t="s">
        <v>1258</v>
      </c>
      <c r="C171" s="207" t="s">
        <v>1297</v>
      </c>
      <c r="D171" s="208" t="s">
        <v>1316</v>
      </c>
      <c r="E171" s="208" t="s">
        <v>1317</v>
      </c>
    </row>
    <row r="172" spans="1:5" ht="26.25" customHeight="1">
      <c r="A172" s="29">
        <v>41662</v>
      </c>
      <c r="B172" s="223" t="s">
        <v>1313</v>
      </c>
      <c r="C172" s="207" t="s">
        <v>1314</v>
      </c>
      <c r="D172" s="208" t="s">
        <v>1252</v>
      </c>
      <c r="E172" s="208" t="s">
        <v>1315</v>
      </c>
    </row>
    <row r="173" spans="1:5" ht="26.25" customHeight="1">
      <c r="A173" s="29">
        <v>41661</v>
      </c>
      <c r="B173" s="223" t="s">
        <v>1310</v>
      </c>
      <c r="C173" s="207" t="s">
        <v>1311</v>
      </c>
      <c r="D173" s="208" t="s">
        <v>1282</v>
      </c>
      <c r="E173" s="208" t="s">
        <v>1312</v>
      </c>
    </row>
    <row r="174" spans="1:5" ht="26.25" customHeight="1">
      <c r="A174" s="29">
        <v>41661</v>
      </c>
      <c r="B174" s="223" t="s">
        <v>1304</v>
      </c>
      <c r="C174" s="207" t="s">
        <v>1305</v>
      </c>
      <c r="D174" s="208" t="s">
        <v>1308</v>
      </c>
      <c r="E174" s="208" t="s">
        <v>1309</v>
      </c>
    </row>
    <row r="175" spans="1:5" ht="26.25" customHeight="1">
      <c r="A175" s="29">
        <v>41661</v>
      </c>
      <c r="B175" s="223" t="s">
        <v>1304</v>
      </c>
      <c r="C175" s="207" t="s">
        <v>1305</v>
      </c>
      <c r="D175" s="208" t="s">
        <v>1306</v>
      </c>
      <c r="E175" s="208" t="s">
        <v>1307</v>
      </c>
    </row>
    <row r="176" spans="1:5" ht="26.25" customHeight="1">
      <c r="A176" s="29">
        <v>41661</v>
      </c>
      <c r="B176" s="223" t="s">
        <v>1290</v>
      </c>
      <c r="C176" s="207" t="s">
        <v>1291</v>
      </c>
      <c r="D176" s="208" t="s">
        <v>1302</v>
      </c>
      <c r="E176" s="208" t="s">
        <v>1303</v>
      </c>
    </row>
    <row r="177" spans="1:5" ht="26.25" customHeight="1">
      <c r="A177" s="29">
        <v>41660</v>
      </c>
      <c r="B177" s="223" t="s">
        <v>1299</v>
      </c>
      <c r="C177" s="207" t="s">
        <v>1300</v>
      </c>
      <c r="D177" s="208" t="s">
        <v>1252</v>
      </c>
      <c r="E177" s="208" t="s">
        <v>1301</v>
      </c>
    </row>
    <row r="178" spans="1:5" ht="26.25" customHeight="1">
      <c r="A178" s="29">
        <v>41657</v>
      </c>
      <c r="B178" s="223" t="s">
        <v>1258</v>
      </c>
      <c r="C178" s="207" t="s">
        <v>1297</v>
      </c>
      <c r="D178" s="208" t="s">
        <v>1252</v>
      </c>
      <c r="E178" s="208" t="s">
        <v>1298</v>
      </c>
    </row>
    <row r="179" spans="1:5" ht="26.25" customHeight="1">
      <c r="A179" s="29">
        <v>41657</v>
      </c>
      <c r="B179" s="223" t="s">
        <v>1294</v>
      </c>
      <c r="C179" s="207" t="s">
        <v>1295</v>
      </c>
      <c r="D179" s="208" t="s">
        <v>1288</v>
      </c>
      <c r="E179" s="208" t="s">
        <v>1296</v>
      </c>
    </row>
    <row r="180" spans="1:5" ht="26.25" customHeight="1">
      <c r="A180" s="29">
        <v>41657</v>
      </c>
      <c r="B180" s="223" t="s">
        <v>1290</v>
      </c>
      <c r="C180" s="207" t="s">
        <v>1291</v>
      </c>
      <c r="D180" s="208" t="s">
        <v>1292</v>
      </c>
      <c r="E180" s="208" t="s">
        <v>1293</v>
      </c>
    </row>
    <row r="181" spans="1:5" ht="26.25" customHeight="1">
      <c r="A181" s="29">
        <v>41656</v>
      </c>
      <c r="B181" s="223" t="s">
        <v>1286</v>
      </c>
      <c r="C181" s="207" t="s">
        <v>1287</v>
      </c>
      <c r="D181" s="208" t="s">
        <v>1288</v>
      </c>
      <c r="E181" s="208" t="s">
        <v>1289</v>
      </c>
    </row>
    <row r="182" spans="1:5" ht="26.25" customHeight="1">
      <c r="A182" s="29">
        <v>41656</v>
      </c>
      <c r="B182" s="223" t="s">
        <v>1276</v>
      </c>
      <c r="C182" s="207" t="s">
        <v>1277</v>
      </c>
      <c r="D182" s="208" t="s">
        <v>1284</v>
      </c>
      <c r="E182" s="208" t="s">
        <v>1285</v>
      </c>
    </row>
    <row r="183" spans="1:5" ht="26.25" customHeight="1">
      <c r="A183" s="29">
        <v>41656</v>
      </c>
      <c r="B183" s="223" t="s">
        <v>1281</v>
      </c>
      <c r="C183" s="223" t="s">
        <v>1280</v>
      </c>
      <c r="D183" s="208" t="s">
        <v>1282</v>
      </c>
      <c r="E183" s="208" t="s">
        <v>1283</v>
      </c>
    </row>
    <row r="184" spans="1:5" ht="26.25" customHeight="1">
      <c r="A184" s="29">
        <v>41655</v>
      </c>
      <c r="B184" s="223" t="s">
        <v>1276</v>
      </c>
      <c r="C184" s="207" t="s">
        <v>1277</v>
      </c>
      <c r="D184" s="208" t="s">
        <v>1278</v>
      </c>
      <c r="E184" s="208" t="s">
        <v>1279</v>
      </c>
    </row>
    <row r="185" spans="1:5" ht="26.25" customHeight="1">
      <c r="A185" s="29">
        <v>41655</v>
      </c>
      <c r="B185" s="223" t="s">
        <v>1273</v>
      </c>
      <c r="C185" s="207" t="s">
        <v>1274</v>
      </c>
      <c r="D185" s="208" t="s">
        <v>1252</v>
      </c>
      <c r="E185" s="208" t="s">
        <v>1275</v>
      </c>
    </row>
    <row r="186" spans="1:5" ht="26.25" customHeight="1">
      <c r="A186" s="29">
        <v>41654</v>
      </c>
      <c r="B186" s="223" t="s">
        <v>1270</v>
      </c>
      <c r="C186" s="207" t="s">
        <v>1271</v>
      </c>
      <c r="D186" s="208" t="s">
        <v>1252</v>
      </c>
      <c r="E186" s="208" t="s">
        <v>1272</v>
      </c>
    </row>
    <row r="187" spans="1:5" ht="26.25" customHeight="1">
      <c r="A187" s="29">
        <v>41654</v>
      </c>
      <c r="B187" s="223" t="s">
        <v>1267</v>
      </c>
      <c r="C187" s="207" t="s">
        <v>1266</v>
      </c>
      <c r="D187" s="208" t="s">
        <v>1268</v>
      </c>
      <c r="E187" s="208" t="s">
        <v>1269</v>
      </c>
    </row>
    <row r="188" spans="1:5" ht="26.25" customHeight="1">
      <c r="A188" s="29">
        <v>41653</v>
      </c>
      <c r="B188" s="223" t="s">
        <v>1262</v>
      </c>
      <c r="C188" s="207" t="s">
        <v>1263</v>
      </c>
      <c r="D188" s="208" t="s">
        <v>1264</v>
      </c>
      <c r="E188" s="208" t="s">
        <v>1265</v>
      </c>
    </row>
    <row r="189" spans="1:5" ht="26.25" customHeight="1">
      <c r="A189" s="29">
        <v>41653</v>
      </c>
      <c r="B189" s="223" t="s">
        <v>1258</v>
      </c>
      <c r="C189" s="207" t="s">
        <v>1257</v>
      </c>
      <c r="D189" s="208" t="s">
        <v>1260</v>
      </c>
      <c r="E189" s="208" t="s">
        <v>1261</v>
      </c>
    </row>
    <row r="190" spans="1:5" ht="26.25" customHeight="1">
      <c r="A190" s="29">
        <v>41653</v>
      </c>
      <c r="B190" s="223" t="s">
        <v>1259</v>
      </c>
      <c r="C190" s="207" t="s">
        <v>1254</v>
      </c>
      <c r="D190" s="208" t="s">
        <v>1255</v>
      </c>
      <c r="E190" s="208" t="s">
        <v>1256</v>
      </c>
    </row>
    <row r="191" spans="1:5" ht="26.25" customHeight="1">
      <c r="A191" s="29">
        <v>41653</v>
      </c>
      <c r="B191" s="223" t="s">
        <v>1250</v>
      </c>
      <c r="C191" s="207" t="s">
        <v>1251</v>
      </c>
      <c r="D191" s="208" t="s">
        <v>1252</v>
      </c>
      <c r="E191" s="208" t="s">
        <v>1253</v>
      </c>
    </row>
    <row r="192" spans="1:5" ht="26.25" customHeight="1">
      <c r="A192" s="29">
        <v>41650</v>
      </c>
      <c r="B192" s="223" t="s">
        <v>1246</v>
      </c>
      <c r="C192" s="207" t="s">
        <v>1247</v>
      </c>
      <c r="D192" s="208" t="s">
        <v>1248</v>
      </c>
      <c r="E192" s="208" t="s">
        <v>1249</v>
      </c>
    </row>
    <row r="193" spans="1:5" ht="26.25" customHeight="1">
      <c r="A193" s="29">
        <v>41650</v>
      </c>
      <c r="B193" s="223" t="s">
        <v>40</v>
      </c>
      <c r="C193" s="207" t="s">
        <v>1090</v>
      </c>
      <c r="D193" s="208" t="s">
        <v>1203</v>
      </c>
      <c r="E193" s="208" t="s">
        <v>1211</v>
      </c>
    </row>
    <row r="194" spans="1:5" ht="26.25" customHeight="1">
      <c r="A194" s="29">
        <v>41650</v>
      </c>
      <c r="B194" s="223" t="s">
        <v>60</v>
      </c>
      <c r="C194" s="207" t="s">
        <v>805</v>
      </c>
      <c r="D194" s="208" t="s">
        <v>1212</v>
      </c>
      <c r="E194" s="208" t="s">
        <v>1213</v>
      </c>
    </row>
    <row r="195" spans="1:5" ht="26.25" customHeight="1">
      <c r="A195" s="29">
        <v>41650</v>
      </c>
      <c r="B195" s="223" t="s">
        <v>32</v>
      </c>
      <c r="C195" s="207" t="s">
        <v>802</v>
      </c>
      <c r="D195" s="208" t="s">
        <v>1214</v>
      </c>
      <c r="E195" s="208" t="s">
        <v>1215</v>
      </c>
    </row>
    <row r="196" spans="1:5" ht="26.25" customHeight="1">
      <c r="A196" s="29">
        <v>41649</v>
      </c>
      <c r="B196" s="223" t="s">
        <v>1204</v>
      </c>
      <c r="C196" s="207" t="s">
        <v>1205</v>
      </c>
      <c r="D196" s="208" t="s">
        <v>1214</v>
      </c>
      <c r="E196" s="208" t="s">
        <v>1216</v>
      </c>
    </row>
    <row r="197" spans="1:5" ht="26.25" customHeight="1">
      <c r="A197" s="29">
        <v>41649</v>
      </c>
      <c r="B197" s="223" t="s">
        <v>27</v>
      </c>
      <c r="C197" s="207" t="s">
        <v>1206</v>
      </c>
      <c r="D197" s="208" t="s">
        <v>1217</v>
      </c>
      <c r="E197" s="208" t="s">
        <v>1218</v>
      </c>
    </row>
    <row r="198" spans="1:5" ht="26.25" customHeight="1">
      <c r="A198" s="29">
        <v>41649</v>
      </c>
      <c r="B198" s="223" t="s">
        <v>900</v>
      </c>
      <c r="C198" s="207" t="s">
        <v>810</v>
      </c>
      <c r="D198" s="208" t="s">
        <v>1219</v>
      </c>
      <c r="E198" s="208" t="s">
        <v>1220</v>
      </c>
    </row>
    <row r="199" spans="1:5" ht="26.25" customHeight="1">
      <c r="A199" s="29">
        <v>41647</v>
      </c>
      <c r="B199" s="223" t="s">
        <v>1204</v>
      </c>
      <c r="C199" s="207" t="s">
        <v>1205</v>
      </c>
      <c r="D199" s="208" t="s">
        <v>1221</v>
      </c>
      <c r="E199" s="208" t="s">
        <v>1222</v>
      </c>
    </row>
    <row r="200" spans="1:5" ht="26.25" customHeight="1">
      <c r="A200" s="29">
        <v>41647</v>
      </c>
      <c r="B200" s="223" t="s">
        <v>46</v>
      </c>
      <c r="C200" s="207" t="s">
        <v>803</v>
      </c>
      <c r="D200" s="208" t="s">
        <v>1223</v>
      </c>
      <c r="E200" s="208" t="s">
        <v>1224</v>
      </c>
    </row>
    <row r="201" spans="1:5" ht="26.25" customHeight="1">
      <c r="A201" s="29">
        <v>41647</v>
      </c>
      <c r="B201" s="223" t="s">
        <v>50</v>
      </c>
      <c r="C201" s="207" t="s">
        <v>813</v>
      </c>
      <c r="D201" s="208" t="s">
        <v>1207</v>
      </c>
      <c r="E201" s="208" t="s">
        <v>1225</v>
      </c>
    </row>
    <row r="202" spans="1:5" ht="26.25" customHeight="1">
      <c r="A202" s="29">
        <v>41647</v>
      </c>
      <c r="B202" s="223" t="s">
        <v>50</v>
      </c>
      <c r="C202" s="207" t="s">
        <v>813</v>
      </c>
      <c r="D202" s="208" t="s">
        <v>1226</v>
      </c>
      <c r="E202" s="208" t="s">
        <v>1227</v>
      </c>
    </row>
    <row r="203" spans="1:5" ht="26.25" customHeight="1">
      <c r="A203" s="29">
        <v>41647</v>
      </c>
      <c r="B203" s="223" t="s">
        <v>63</v>
      </c>
      <c r="C203" s="207" t="s">
        <v>806</v>
      </c>
      <c r="D203" s="208" t="s">
        <v>1208</v>
      </c>
      <c r="E203" s="208" t="s">
        <v>1228</v>
      </c>
    </row>
    <row r="204" spans="1:5" ht="26.25" customHeight="1">
      <c r="A204" s="29">
        <v>41646</v>
      </c>
      <c r="B204" s="223" t="s">
        <v>1130</v>
      </c>
      <c r="C204" s="207" t="s">
        <v>1141</v>
      </c>
      <c r="D204" s="208" t="s">
        <v>1209</v>
      </c>
      <c r="E204" s="208" t="s">
        <v>1229</v>
      </c>
    </row>
    <row r="205" spans="1:5" ht="26.25" customHeight="1">
      <c r="A205" s="29">
        <v>41646</v>
      </c>
      <c r="B205" s="223" t="s">
        <v>65</v>
      </c>
      <c r="C205" s="207" t="s">
        <v>804</v>
      </c>
      <c r="D205" s="208" t="s">
        <v>1210</v>
      </c>
      <c r="E205" s="208" t="s">
        <v>1230</v>
      </c>
    </row>
    <row r="206" spans="1:5" ht="26.25" customHeight="1">
      <c r="A206" s="29">
        <v>41646</v>
      </c>
      <c r="B206" s="223" t="s">
        <v>61</v>
      </c>
      <c r="C206" s="207" t="s">
        <v>814</v>
      </c>
      <c r="D206" s="208" t="s">
        <v>901</v>
      </c>
      <c r="E206" s="208" t="s">
        <v>1233</v>
      </c>
    </row>
    <row r="207" spans="1:5" ht="26.25" customHeight="1">
      <c r="A207" s="29">
        <v>41646</v>
      </c>
      <c r="B207" s="223" t="s">
        <v>1136</v>
      </c>
      <c r="C207" s="207" t="s">
        <v>820</v>
      </c>
      <c r="D207" s="208" t="s">
        <v>1231</v>
      </c>
      <c r="E207" s="208" t="s">
        <v>1232</v>
      </c>
    </row>
    <row r="208" spans="1:5" ht="26.25" customHeight="1">
      <c r="A208" s="29">
        <v>41639</v>
      </c>
      <c r="B208" s="223" t="s">
        <v>65</v>
      </c>
      <c r="C208" s="207" t="s">
        <v>1179</v>
      </c>
      <c r="D208" s="208" t="s">
        <v>1180</v>
      </c>
      <c r="E208" s="208" t="s">
        <v>1175</v>
      </c>
    </row>
    <row r="209" spans="1:5" ht="26.25" customHeight="1">
      <c r="A209" s="29">
        <v>41639</v>
      </c>
      <c r="B209" s="223" t="s">
        <v>65</v>
      </c>
      <c r="C209" s="207" t="s">
        <v>804</v>
      </c>
      <c r="D209" s="208" t="s">
        <v>1171</v>
      </c>
      <c r="E209" s="208" t="s">
        <v>1176</v>
      </c>
    </row>
    <row r="210" spans="1:5" ht="26.25" customHeight="1">
      <c r="A210" s="29">
        <v>41639</v>
      </c>
      <c r="B210" s="223" t="s">
        <v>60</v>
      </c>
      <c r="C210" s="207" t="s">
        <v>805</v>
      </c>
      <c r="D210" s="208" t="s">
        <v>1132</v>
      </c>
      <c r="E210" s="208" t="s">
        <v>1177</v>
      </c>
    </row>
    <row r="211" spans="1:5" ht="26.25" customHeight="1">
      <c r="A211" s="29">
        <v>41639</v>
      </c>
      <c r="B211" s="223" t="s">
        <v>58</v>
      </c>
      <c r="C211" s="207" t="s">
        <v>819</v>
      </c>
      <c r="D211" s="208" t="s">
        <v>1172</v>
      </c>
      <c r="E211" s="208" t="s">
        <v>1178</v>
      </c>
    </row>
    <row r="212" spans="1:5" ht="26.25" customHeight="1">
      <c r="A212" s="29">
        <v>41638</v>
      </c>
      <c r="B212" s="223" t="s">
        <v>35</v>
      </c>
      <c r="C212" s="207" t="s">
        <v>817</v>
      </c>
      <c r="D212" s="208" t="s">
        <v>1173</v>
      </c>
      <c r="E212" s="208" t="s">
        <v>1174</v>
      </c>
    </row>
    <row r="213" spans="1:5" ht="26.25" customHeight="1">
      <c r="A213" s="29">
        <v>41636</v>
      </c>
      <c r="B213" s="223" t="s">
        <v>50</v>
      </c>
      <c r="C213" s="207" t="s">
        <v>813</v>
      </c>
      <c r="D213" s="208" t="s">
        <v>1138</v>
      </c>
      <c r="E213" s="208" t="s">
        <v>1139</v>
      </c>
    </row>
    <row r="214" spans="1:5" ht="26.25" customHeight="1">
      <c r="A214" s="29">
        <v>41636</v>
      </c>
      <c r="B214" s="223" t="s">
        <v>50</v>
      </c>
      <c r="C214" s="207" t="s">
        <v>813</v>
      </c>
      <c r="D214" s="208" t="s">
        <v>1127</v>
      </c>
      <c r="E214" s="208" t="s">
        <v>1128</v>
      </c>
    </row>
    <row r="215" spans="1:5" ht="26.25" customHeight="1">
      <c r="A215" s="29">
        <v>41636</v>
      </c>
      <c r="B215" s="223" t="s">
        <v>50</v>
      </c>
      <c r="C215" s="207" t="s">
        <v>813</v>
      </c>
      <c r="D215" s="208" t="s">
        <v>1129</v>
      </c>
      <c r="E215" s="208" t="s">
        <v>1140</v>
      </c>
    </row>
    <row r="216" spans="1:5" ht="26.25" customHeight="1">
      <c r="A216" s="29">
        <v>41636</v>
      </c>
      <c r="B216" s="223" t="s">
        <v>1130</v>
      </c>
      <c r="C216" s="207" t="s">
        <v>1141</v>
      </c>
      <c r="D216" s="208" t="s">
        <v>1131</v>
      </c>
      <c r="E216" s="208" t="s">
        <v>1142</v>
      </c>
    </row>
    <row r="217" spans="1:5" ht="26.25" customHeight="1">
      <c r="A217" s="29">
        <v>41636</v>
      </c>
      <c r="B217" s="223" t="s">
        <v>53</v>
      </c>
      <c r="C217" s="207" t="s">
        <v>1143</v>
      </c>
      <c r="D217" s="208" t="s">
        <v>1144</v>
      </c>
      <c r="E217" s="208" t="s">
        <v>1145</v>
      </c>
    </row>
    <row r="218" spans="1:5" ht="26.25" customHeight="1">
      <c r="A218" s="29">
        <v>41636</v>
      </c>
      <c r="B218" s="223" t="s">
        <v>71</v>
      </c>
      <c r="C218" s="207" t="s">
        <v>815</v>
      </c>
      <c r="D218" s="208" t="s">
        <v>963</v>
      </c>
      <c r="E218" s="208" t="s">
        <v>1146</v>
      </c>
    </row>
    <row r="219" spans="1:5" ht="26.25" customHeight="1">
      <c r="A219" s="29">
        <v>41635</v>
      </c>
      <c r="B219" s="223" t="s">
        <v>63</v>
      </c>
      <c r="C219" s="207" t="s">
        <v>806</v>
      </c>
      <c r="D219" s="208" t="s">
        <v>1147</v>
      </c>
      <c r="E219" s="208" t="s">
        <v>1148</v>
      </c>
    </row>
    <row r="220" spans="1:5" ht="26.25" customHeight="1">
      <c r="A220" s="29">
        <v>41634</v>
      </c>
      <c r="B220" s="223" t="s">
        <v>54</v>
      </c>
      <c r="C220" s="207" t="s">
        <v>812</v>
      </c>
      <c r="D220" s="208" t="s">
        <v>1149</v>
      </c>
      <c r="E220" s="208" t="s">
        <v>1150</v>
      </c>
    </row>
    <row r="221" spans="1:5" ht="26.25" customHeight="1">
      <c r="A221" s="29">
        <v>41634</v>
      </c>
      <c r="B221" s="223" t="s">
        <v>54</v>
      </c>
      <c r="C221" s="207" t="s">
        <v>812</v>
      </c>
      <c r="D221" s="208" t="s">
        <v>1151</v>
      </c>
      <c r="E221" s="208" t="s">
        <v>1152</v>
      </c>
    </row>
    <row r="222" spans="1:5" ht="26.25" customHeight="1">
      <c r="A222" s="29">
        <v>41634</v>
      </c>
      <c r="B222" s="223" t="s">
        <v>60</v>
      </c>
      <c r="C222" s="207" t="s">
        <v>805</v>
      </c>
      <c r="D222" s="208" t="s">
        <v>1132</v>
      </c>
      <c r="E222" s="208" t="s">
        <v>1153</v>
      </c>
    </row>
    <row r="223" spans="1:5" ht="26.25" customHeight="1">
      <c r="A223" s="29">
        <v>41633</v>
      </c>
      <c r="B223" s="223" t="s">
        <v>63</v>
      </c>
      <c r="C223" s="207" t="s">
        <v>806</v>
      </c>
      <c r="D223" s="208" t="s">
        <v>1154</v>
      </c>
      <c r="E223" s="208" t="s">
        <v>1155</v>
      </c>
    </row>
    <row r="224" spans="1:5" ht="26.25" customHeight="1">
      <c r="A224" s="29">
        <v>41633</v>
      </c>
      <c r="B224" s="223" t="s">
        <v>30</v>
      </c>
      <c r="C224" s="207" t="s">
        <v>821</v>
      </c>
      <c r="D224" s="208" t="s">
        <v>1133</v>
      </c>
      <c r="E224" s="208" t="s">
        <v>1156</v>
      </c>
    </row>
    <row r="225" spans="1:5" ht="26.25" customHeight="1">
      <c r="A225" s="29">
        <v>41633</v>
      </c>
      <c r="B225" s="223" t="s">
        <v>897</v>
      </c>
      <c r="C225" s="207" t="s">
        <v>809</v>
      </c>
      <c r="D225" s="208" t="s">
        <v>1157</v>
      </c>
      <c r="E225" s="208" t="s">
        <v>1158</v>
      </c>
    </row>
    <row r="226" spans="1:5" ht="26.25" customHeight="1">
      <c r="A226" s="29">
        <v>41632</v>
      </c>
      <c r="B226" s="223" t="s">
        <v>898</v>
      </c>
      <c r="C226" s="207" t="s">
        <v>807</v>
      </c>
      <c r="D226" s="208" t="s">
        <v>1134</v>
      </c>
      <c r="E226" s="208" t="s">
        <v>1159</v>
      </c>
    </row>
    <row r="227" spans="1:5" ht="26.25" customHeight="1">
      <c r="A227" s="29">
        <v>41632</v>
      </c>
      <c r="B227" s="223" t="s">
        <v>40</v>
      </c>
      <c r="C227" s="207" t="s">
        <v>1090</v>
      </c>
      <c r="D227" s="208" t="s">
        <v>1160</v>
      </c>
      <c r="E227" s="208" t="s">
        <v>1161</v>
      </c>
    </row>
    <row r="228" spans="1:5" ht="26.25" customHeight="1">
      <c r="A228" s="29">
        <v>41632</v>
      </c>
      <c r="B228" s="223" t="s">
        <v>40</v>
      </c>
      <c r="C228" s="207" t="s">
        <v>1090</v>
      </c>
      <c r="D228" s="208" t="s">
        <v>1135</v>
      </c>
      <c r="E228" s="208" t="s">
        <v>1162</v>
      </c>
    </row>
    <row r="229" spans="1:5" ht="26.25" customHeight="1">
      <c r="A229" s="29">
        <v>41632</v>
      </c>
      <c r="B229" s="223" t="s">
        <v>63</v>
      </c>
      <c r="C229" s="207" t="s">
        <v>806</v>
      </c>
      <c r="D229" s="208" t="s">
        <v>1163</v>
      </c>
      <c r="E229" s="208" t="s">
        <v>1164</v>
      </c>
    </row>
    <row r="230" spans="1:5" ht="26.25" customHeight="1">
      <c r="A230" s="29">
        <v>41632</v>
      </c>
      <c r="B230" s="223" t="s">
        <v>71</v>
      </c>
      <c r="C230" s="207" t="s">
        <v>815</v>
      </c>
      <c r="D230" s="208" t="s">
        <v>1165</v>
      </c>
      <c r="E230" s="208" t="s">
        <v>1166</v>
      </c>
    </row>
    <row r="231" spans="1:5" ht="26.25" customHeight="1">
      <c r="A231" s="29">
        <v>41631</v>
      </c>
      <c r="B231" s="223" t="s">
        <v>1136</v>
      </c>
      <c r="C231" s="207" t="s">
        <v>820</v>
      </c>
      <c r="D231" s="208" t="s">
        <v>1137</v>
      </c>
      <c r="E231" s="208" t="s">
        <v>1167</v>
      </c>
    </row>
    <row r="232" spans="1:5" ht="26.25" customHeight="1">
      <c r="A232" s="29">
        <v>41631</v>
      </c>
      <c r="B232" s="223" t="s">
        <v>42</v>
      </c>
      <c r="C232" s="207" t="s">
        <v>1168</v>
      </c>
      <c r="D232" s="208" t="s">
        <v>1169</v>
      </c>
      <c r="E232" s="208" t="s">
        <v>1170</v>
      </c>
    </row>
    <row r="233" spans="1:5" ht="26.25" customHeight="1">
      <c r="A233" s="29" t="s">
        <v>1126</v>
      </c>
      <c r="B233" s="211" t="s">
        <v>30</v>
      </c>
      <c r="C233" s="207" t="s">
        <v>821</v>
      </c>
      <c r="D233" s="208" t="s">
        <v>1065</v>
      </c>
      <c r="E233" s="208" t="s">
        <v>1066</v>
      </c>
    </row>
    <row r="234" spans="1:5" ht="26.25" customHeight="1">
      <c r="A234" s="29" t="s">
        <v>1111</v>
      </c>
      <c r="B234" s="211" t="s">
        <v>37</v>
      </c>
      <c r="C234" s="207" t="s">
        <v>1067</v>
      </c>
      <c r="D234" s="208" t="s">
        <v>1073</v>
      </c>
      <c r="E234" s="208" t="s">
        <v>1074</v>
      </c>
    </row>
    <row r="235" spans="1:5" ht="26.25" customHeight="1">
      <c r="A235" s="29" t="s">
        <v>1110</v>
      </c>
      <c r="B235" s="211" t="s">
        <v>63</v>
      </c>
      <c r="C235" s="207" t="s">
        <v>806</v>
      </c>
      <c r="D235" s="208" t="s">
        <v>1075</v>
      </c>
      <c r="E235" s="208" t="s">
        <v>1076</v>
      </c>
    </row>
    <row r="236" spans="1:5" ht="26.25" customHeight="1">
      <c r="A236" s="29" t="s">
        <v>1110</v>
      </c>
      <c r="B236" s="211" t="s">
        <v>66</v>
      </c>
      <c r="C236" s="207" t="s">
        <v>902</v>
      </c>
      <c r="D236" s="208" t="s">
        <v>1077</v>
      </c>
      <c r="E236" s="208" t="s">
        <v>1078</v>
      </c>
    </row>
    <row r="237" spans="1:5" ht="26.25" customHeight="1">
      <c r="A237" s="29" t="s">
        <v>1110</v>
      </c>
      <c r="B237" s="211" t="s">
        <v>61</v>
      </c>
      <c r="C237" s="207" t="s">
        <v>814</v>
      </c>
      <c r="D237" s="208" t="s">
        <v>1068</v>
      </c>
      <c r="E237" s="208" t="s">
        <v>1069</v>
      </c>
    </row>
    <row r="238" spans="1:5" ht="26.25" customHeight="1">
      <c r="A238" s="29" t="s">
        <v>1110</v>
      </c>
      <c r="B238" s="211" t="s">
        <v>37</v>
      </c>
      <c r="C238" s="207" t="s">
        <v>1067</v>
      </c>
      <c r="D238" s="208" t="s">
        <v>1070</v>
      </c>
      <c r="E238" s="208" t="s">
        <v>1079</v>
      </c>
    </row>
    <row r="239" spans="1:5" ht="26.25" customHeight="1">
      <c r="A239" s="29" t="s">
        <v>1109</v>
      </c>
      <c r="B239" s="211" t="s">
        <v>63</v>
      </c>
      <c r="C239" s="207" t="s">
        <v>806</v>
      </c>
      <c r="D239" s="208" t="s">
        <v>1080</v>
      </c>
      <c r="E239" s="208" t="s">
        <v>1081</v>
      </c>
    </row>
    <row r="240" spans="1:5" ht="26.25" customHeight="1">
      <c r="A240" s="29" t="s">
        <v>1109</v>
      </c>
      <c r="B240" s="211" t="s">
        <v>30</v>
      </c>
      <c r="C240" s="207" t="s">
        <v>821</v>
      </c>
      <c r="D240" s="208" t="s">
        <v>1082</v>
      </c>
      <c r="E240" s="208" t="s">
        <v>1083</v>
      </c>
    </row>
    <row r="241" spans="1:5" ht="26.25" customHeight="1">
      <c r="A241" s="29" t="s">
        <v>1109</v>
      </c>
      <c r="B241" s="211" t="s">
        <v>30</v>
      </c>
      <c r="C241" s="207" t="s">
        <v>821</v>
      </c>
      <c r="D241" s="208" t="s">
        <v>1084</v>
      </c>
      <c r="E241" s="208" t="s">
        <v>1085</v>
      </c>
    </row>
    <row r="242" spans="1:5" ht="26.25" customHeight="1">
      <c r="A242" s="29" t="s">
        <v>1108</v>
      </c>
      <c r="B242" s="211" t="s">
        <v>898</v>
      </c>
      <c r="C242" s="207" t="s">
        <v>807</v>
      </c>
      <c r="D242" s="208" t="s">
        <v>1086</v>
      </c>
      <c r="E242" s="208" t="s">
        <v>1087</v>
      </c>
    </row>
    <row r="243" spans="1:5" ht="26.25" customHeight="1">
      <c r="A243" s="29" t="s">
        <v>1108</v>
      </c>
      <c r="B243" s="211" t="s">
        <v>60</v>
      </c>
      <c r="C243" s="207" t="s">
        <v>805</v>
      </c>
      <c r="D243" s="208" t="s">
        <v>1071</v>
      </c>
      <c r="E243" s="208" t="s">
        <v>1088</v>
      </c>
    </row>
    <row r="244" spans="1:5" ht="26.25" customHeight="1">
      <c r="A244" s="29" t="s">
        <v>1106</v>
      </c>
      <c r="B244" s="211" t="s">
        <v>1072</v>
      </c>
      <c r="C244" s="207" t="s">
        <v>822</v>
      </c>
      <c r="D244" s="208" t="s">
        <v>901</v>
      </c>
      <c r="E244" s="208" t="s">
        <v>1089</v>
      </c>
    </row>
    <row r="245" spans="1:5" ht="26.25" customHeight="1">
      <c r="A245" s="29" t="s">
        <v>1107</v>
      </c>
      <c r="B245" s="211" t="s">
        <v>40</v>
      </c>
      <c r="C245" s="207" t="s">
        <v>1090</v>
      </c>
      <c r="D245" s="208" t="s">
        <v>1091</v>
      </c>
      <c r="E245" s="208" t="s">
        <v>1092</v>
      </c>
    </row>
    <row r="246" spans="1:5" ht="26.25" customHeight="1">
      <c r="A246" s="29" t="s">
        <v>1064</v>
      </c>
      <c r="B246" s="211" t="s">
        <v>35</v>
      </c>
      <c r="C246" s="207" t="s">
        <v>817</v>
      </c>
      <c r="D246" s="208" t="s">
        <v>1020</v>
      </c>
      <c r="E246" s="208" t="s">
        <v>1028</v>
      </c>
    </row>
    <row r="247" spans="1:5" ht="26.25" customHeight="1">
      <c r="A247" s="29" t="s">
        <v>1033</v>
      </c>
      <c r="B247" s="211" t="s">
        <v>69</v>
      </c>
      <c r="C247" s="207" t="s">
        <v>811</v>
      </c>
      <c r="D247" s="208" t="s">
        <v>1021</v>
      </c>
      <c r="E247" s="208" t="s">
        <v>1029</v>
      </c>
    </row>
    <row r="248" spans="1:5" ht="26.25" customHeight="1">
      <c r="A248" s="29" t="s">
        <v>1034</v>
      </c>
      <c r="B248" s="211" t="s">
        <v>39</v>
      </c>
      <c r="C248" s="207" t="s">
        <v>964</v>
      </c>
      <c r="D248" s="208" t="s">
        <v>1022</v>
      </c>
      <c r="E248" s="208" t="s">
        <v>1030</v>
      </c>
    </row>
    <row r="249" spans="1:5" ht="26.25" customHeight="1">
      <c r="A249" s="29" t="s">
        <v>1035</v>
      </c>
      <c r="B249" s="211" t="s">
        <v>1023</v>
      </c>
      <c r="C249" s="207" t="s">
        <v>1024</v>
      </c>
      <c r="D249" s="208" t="s">
        <v>1025</v>
      </c>
      <c r="E249" s="208" t="s">
        <v>1037</v>
      </c>
    </row>
    <row r="250" spans="1:5" ht="26.25" customHeight="1">
      <c r="A250" s="29" t="s">
        <v>1035</v>
      </c>
      <c r="B250" s="211" t="s">
        <v>1023</v>
      </c>
      <c r="C250" s="207" t="s">
        <v>1024</v>
      </c>
      <c r="D250" s="208" t="s">
        <v>1026</v>
      </c>
      <c r="E250" s="208" t="s">
        <v>1031</v>
      </c>
    </row>
    <row r="251" spans="1:5" ht="26.25" customHeight="1">
      <c r="A251" s="29" t="s">
        <v>1036</v>
      </c>
      <c r="B251" s="211" t="s">
        <v>66</v>
      </c>
      <c r="C251" s="207" t="s">
        <v>902</v>
      </c>
      <c r="D251" s="208" t="s">
        <v>1027</v>
      </c>
      <c r="E251" s="208" t="s">
        <v>1032</v>
      </c>
    </row>
    <row r="252" spans="1:5" ht="26.25" customHeight="1">
      <c r="A252" s="29" t="s">
        <v>990</v>
      </c>
      <c r="B252" s="211" t="s">
        <v>66</v>
      </c>
      <c r="C252" s="207" t="s">
        <v>902</v>
      </c>
      <c r="D252" s="208" t="s">
        <v>968</v>
      </c>
      <c r="E252" s="208" t="s">
        <v>969</v>
      </c>
    </row>
    <row r="253" spans="1:5" ht="26.25" customHeight="1">
      <c r="A253" s="29" t="s">
        <v>990</v>
      </c>
      <c r="B253" s="211" t="s">
        <v>31</v>
      </c>
      <c r="C253" s="207" t="s">
        <v>808</v>
      </c>
      <c r="D253" s="208" t="s">
        <v>970</v>
      </c>
      <c r="E253" s="208" t="s">
        <v>971</v>
      </c>
    </row>
    <row r="254" spans="1:5" ht="26.25" customHeight="1">
      <c r="A254" s="29" t="s">
        <v>990</v>
      </c>
      <c r="B254" s="211" t="s">
        <v>60</v>
      </c>
      <c r="C254" s="207" t="s">
        <v>805</v>
      </c>
      <c r="D254" s="208" t="s">
        <v>962</v>
      </c>
      <c r="E254" s="208" t="s">
        <v>972</v>
      </c>
    </row>
    <row r="255" spans="1:5" ht="26.25" customHeight="1">
      <c r="A255" s="29" t="s">
        <v>991</v>
      </c>
      <c r="B255" s="211" t="s">
        <v>35</v>
      </c>
      <c r="C255" s="207" t="s">
        <v>817</v>
      </c>
      <c r="D255" s="208" t="s">
        <v>973</v>
      </c>
      <c r="E255" s="208" t="s">
        <v>974</v>
      </c>
    </row>
    <row r="256" spans="1:5" ht="26.25" customHeight="1">
      <c r="A256" s="29" t="s">
        <v>992</v>
      </c>
      <c r="B256" s="211" t="s">
        <v>43</v>
      </c>
      <c r="C256" s="207" t="s">
        <v>975</v>
      </c>
      <c r="D256" s="208" t="s">
        <v>976</v>
      </c>
      <c r="E256" s="208" t="s">
        <v>977</v>
      </c>
    </row>
    <row r="257" spans="1:5" ht="26.25" customHeight="1">
      <c r="A257" s="29" t="s">
        <v>993</v>
      </c>
      <c r="B257" s="211" t="s">
        <v>40</v>
      </c>
      <c r="C257" s="207" t="s">
        <v>904</v>
      </c>
      <c r="D257" s="208" t="s">
        <v>978</v>
      </c>
      <c r="E257" s="208" t="s">
        <v>979</v>
      </c>
    </row>
    <row r="258" spans="1:5" ht="26.25" customHeight="1">
      <c r="A258" s="29" t="s">
        <v>993</v>
      </c>
      <c r="B258" s="211" t="s">
        <v>50</v>
      </c>
      <c r="C258" s="207" t="s">
        <v>813</v>
      </c>
      <c r="D258" s="208" t="s">
        <v>980</v>
      </c>
      <c r="E258" s="208" t="s">
        <v>981</v>
      </c>
    </row>
    <row r="259" spans="1:5" ht="26.25" customHeight="1">
      <c r="A259" s="29" t="s">
        <v>993</v>
      </c>
      <c r="B259" s="211" t="s">
        <v>50</v>
      </c>
      <c r="C259" s="207" t="s">
        <v>813</v>
      </c>
      <c r="D259" s="208" t="s">
        <v>982</v>
      </c>
      <c r="E259" s="208" t="s">
        <v>983</v>
      </c>
    </row>
    <row r="260" spans="1:5" ht="26.25" customHeight="1">
      <c r="A260" s="29" t="s">
        <v>993</v>
      </c>
      <c r="B260" s="211" t="s">
        <v>71</v>
      </c>
      <c r="C260" s="207" t="s">
        <v>815</v>
      </c>
      <c r="D260" s="208" t="s">
        <v>963</v>
      </c>
      <c r="E260" s="208" t="s">
        <v>984</v>
      </c>
    </row>
    <row r="261" spans="1:5" ht="26.25" customHeight="1">
      <c r="A261" s="29" t="s">
        <v>993</v>
      </c>
      <c r="B261" s="211" t="s">
        <v>43</v>
      </c>
      <c r="C261" s="207" t="s">
        <v>975</v>
      </c>
      <c r="D261" s="208" t="s">
        <v>985</v>
      </c>
      <c r="E261" s="208" t="s">
        <v>986</v>
      </c>
    </row>
    <row r="262" spans="1:5" ht="26.25" customHeight="1">
      <c r="A262" s="29" t="s">
        <v>993</v>
      </c>
      <c r="B262" s="211" t="s">
        <v>39</v>
      </c>
      <c r="C262" s="207" t="s">
        <v>964</v>
      </c>
      <c r="D262" s="208" t="s">
        <v>965</v>
      </c>
      <c r="E262" s="208" t="s">
        <v>987</v>
      </c>
    </row>
    <row r="263" spans="1:5" ht="26.25" customHeight="1">
      <c r="A263" s="29" t="s">
        <v>989</v>
      </c>
      <c r="B263" s="211" t="s">
        <v>966</v>
      </c>
      <c r="C263" s="207" t="s">
        <v>816</v>
      </c>
      <c r="D263" s="208" t="s">
        <v>967</v>
      </c>
      <c r="E263" s="208" t="s">
        <v>988</v>
      </c>
    </row>
    <row r="264" spans="1:5" ht="26.25" customHeight="1">
      <c r="A264" s="29" t="s">
        <v>925</v>
      </c>
      <c r="B264" s="211" t="s">
        <v>32</v>
      </c>
      <c r="C264" s="207" t="s">
        <v>802</v>
      </c>
      <c r="D264" s="208" t="s">
        <v>896</v>
      </c>
      <c r="E264" s="208" t="s">
        <v>906</v>
      </c>
    </row>
    <row r="265" spans="1:5" ht="26.25" customHeight="1">
      <c r="A265" s="29" t="s">
        <v>925</v>
      </c>
      <c r="B265" s="211" t="s">
        <v>897</v>
      </c>
      <c r="C265" s="207" t="s">
        <v>809</v>
      </c>
      <c r="D265" s="208" t="s">
        <v>907</v>
      </c>
      <c r="E265" s="208" t="s">
        <v>908</v>
      </c>
    </row>
    <row r="266" spans="1:5" ht="26.25" customHeight="1">
      <c r="A266" s="29" t="s">
        <v>926</v>
      </c>
      <c r="B266" s="211" t="s">
        <v>898</v>
      </c>
      <c r="C266" s="207" t="s">
        <v>807</v>
      </c>
      <c r="D266" s="208" t="s">
        <v>909</v>
      </c>
      <c r="E266" s="208" t="s">
        <v>910</v>
      </c>
    </row>
    <row r="267" spans="1:5" ht="26.25" customHeight="1">
      <c r="A267" s="29" t="s">
        <v>927</v>
      </c>
      <c r="B267" s="211" t="s">
        <v>50</v>
      </c>
      <c r="C267" s="207" t="s">
        <v>813</v>
      </c>
      <c r="D267" s="208" t="s">
        <v>899</v>
      </c>
      <c r="E267" s="208" t="s">
        <v>911</v>
      </c>
    </row>
    <row r="268" spans="1:5" ht="26.25" customHeight="1">
      <c r="A268" s="29" t="s">
        <v>927</v>
      </c>
      <c r="B268" s="211" t="s">
        <v>33</v>
      </c>
      <c r="C268" s="207" t="s">
        <v>818</v>
      </c>
      <c r="D268" s="208" t="s">
        <v>912</v>
      </c>
      <c r="E268" s="208" t="s">
        <v>913</v>
      </c>
    </row>
    <row r="269" spans="1:5" ht="26.25" customHeight="1">
      <c r="A269" s="29" t="s">
        <v>927</v>
      </c>
      <c r="B269" s="211" t="s">
        <v>46</v>
      </c>
      <c r="C269" s="207" t="s">
        <v>803</v>
      </c>
      <c r="D269" s="208" t="s">
        <v>914</v>
      </c>
      <c r="E269" s="208" t="s">
        <v>915</v>
      </c>
    </row>
    <row r="270" spans="1:5" ht="26.25" customHeight="1">
      <c r="A270" s="29" t="s">
        <v>927</v>
      </c>
      <c r="B270" s="211" t="s">
        <v>46</v>
      </c>
      <c r="C270" s="207" t="s">
        <v>803</v>
      </c>
      <c r="D270" s="208" t="s">
        <v>916</v>
      </c>
      <c r="E270" s="208" t="s">
        <v>917</v>
      </c>
    </row>
    <row r="271" spans="1:5" ht="26.25" customHeight="1">
      <c r="A271" s="29" t="s">
        <v>928</v>
      </c>
      <c r="B271" s="211" t="s">
        <v>61</v>
      </c>
      <c r="C271" s="207" t="s">
        <v>814</v>
      </c>
      <c r="D271" s="208" t="s">
        <v>918</v>
      </c>
      <c r="E271" s="208" t="s">
        <v>919</v>
      </c>
    </row>
    <row r="272" spans="1:5" ht="26.25" customHeight="1">
      <c r="A272" s="29" t="s">
        <v>928</v>
      </c>
      <c r="B272" s="211" t="s">
        <v>900</v>
      </c>
      <c r="C272" s="207" t="s">
        <v>810</v>
      </c>
      <c r="D272" s="208" t="s">
        <v>920</v>
      </c>
      <c r="E272" s="208" t="s">
        <v>921</v>
      </c>
    </row>
    <row r="273" spans="1:5" ht="26.25" customHeight="1">
      <c r="A273" s="29" t="s">
        <v>928</v>
      </c>
      <c r="B273" s="211" t="s">
        <v>898</v>
      </c>
      <c r="C273" s="207" t="s">
        <v>807</v>
      </c>
      <c r="D273" s="208" t="s">
        <v>901</v>
      </c>
      <c r="E273" s="208" t="s">
        <v>922</v>
      </c>
    </row>
    <row r="274" spans="1:5" ht="26.25" customHeight="1">
      <c r="A274" s="29" t="s">
        <v>928</v>
      </c>
      <c r="B274" s="211" t="s">
        <v>66</v>
      </c>
      <c r="C274" s="207" t="s">
        <v>902</v>
      </c>
      <c r="D274" s="208" t="s">
        <v>903</v>
      </c>
      <c r="E274" s="208" t="s">
        <v>923</v>
      </c>
    </row>
    <row r="275" spans="1:5" ht="26.25" customHeight="1">
      <c r="A275" s="29" t="s">
        <v>929</v>
      </c>
      <c r="B275" s="211" t="s">
        <v>40</v>
      </c>
      <c r="C275" s="207" t="s">
        <v>904</v>
      </c>
      <c r="D275" s="208" t="s">
        <v>905</v>
      </c>
      <c r="E275" s="208" t="s">
        <v>924</v>
      </c>
    </row>
    <row r="276" spans="1:5" ht="26.25" customHeight="1">
      <c r="A276" s="29" t="s">
        <v>838</v>
      </c>
      <c r="B276" s="211" t="s">
        <v>840</v>
      </c>
      <c r="C276" s="207" t="s">
        <v>837</v>
      </c>
      <c r="D276" s="208" t="s">
        <v>841</v>
      </c>
      <c r="E276" s="199" t="s">
        <v>1819</v>
      </c>
    </row>
    <row r="277" spans="1:5" ht="26.25" customHeight="1">
      <c r="A277" s="29" t="s">
        <v>838</v>
      </c>
      <c r="B277" s="201" t="s">
        <v>840</v>
      </c>
      <c r="C277" s="200" t="s">
        <v>837</v>
      </c>
      <c r="D277" s="199" t="s">
        <v>839</v>
      </c>
      <c r="E277" s="199" t="s">
        <v>836</v>
      </c>
    </row>
    <row r="278" spans="1:5" ht="26.25" customHeight="1">
      <c r="A278" s="29" t="s">
        <v>843</v>
      </c>
      <c r="B278" s="211" t="s">
        <v>846</v>
      </c>
      <c r="C278" s="207" t="s">
        <v>844</v>
      </c>
      <c r="D278" s="208" t="s">
        <v>845</v>
      </c>
      <c r="E278" s="208" t="s">
        <v>842</v>
      </c>
    </row>
    <row r="279" spans="1:5" ht="26.25" customHeight="1">
      <c r="A279" s="29" t="s">
        <v>797</v>
      </c>
      <c r="B279" s="211" t="s">
        <v>757</v>
      </c>
      <c r="C279" s="207" t="s">
        <v>308</v>
      </c>
      <c r="D279" s="208" t="s">
        <v>756</v>
      </c>
      <c r="E279" s="208" t="s">
        <v>801</v>
      </c>
    </row>
    <row r="280" spans="1:5" ht="26.25" customHeight="1">
      <c r="A280" s="29" t="s">
        <v>797</v>
      </c>
      <c r="B280" s="214" t="s">
        <v>799</v>
      </c>
      <c r="C280" s="215" t="s">
        <v>798</v>
      </c>
      <c r="D280" s="213" t="s">
        <v>441</v>
      </c>
      <c r="E280" s="213" t="s">
        <v>800</v>
      </c>
    </row>
    <row r="281" spans="1:5" ht="26.25" customHeight="1">
      <c r="A281" s="29" t="s">
        <v>797</v>
      </c>
      <c r="B281" s="211" t="s">
        <v>795</v>
      </c>
      <c r="C281" s="207" t="s">
        <v>250</v>
      </c>
      <c r="D281" s="208" t="s">
        <v>794</v>
      </c>
      <c r="E281" s="208" t="s">
        <v>796</v>
      </c>
    </row>
    <row r="282" spans="1:5" ht="26.25" customHeight="1">
      <c r="A282" s="29" t="s">
        <v>790</v>
      </c>
      <c r="B282" s="218" t="s">
        <v>791</v>
      </c>
      <c r="C282" s="216" t="s">
        <v>186</v>
      </c>
      <c r="D282" s="217" t="s">
        <v>792</v>
      </c>
      <c r="E282" s="217" t="s">
        <v>793</v>
      </c>
    </row>
    <row r="283" spans="1:5" ht="26.25" customHeight="1">
      <c r="A283" s="29" t="s">
        <v>788</v>
      </c>
      <c r="B283" s="211" t="s">
        <v>787</v>
      </c>
      <c r="C283" s="207" t="s">
        <v>700</v>
      </c>
      <c r="D283" s="208" t="s">
        <v>786</v>
      </c>
      <c r="E283" s="208" t="s">
        <v>789</v>
      </c>
    </row>
    <row r="284" spans="1:5" ht="26.25" customHeight="1">
      <c r="A284" s="29" t="s">
        <v>784</v>
      </c>
      <c r="B284" s="218" t="s">
        <v>783</v>
      </c>
      <c r="C284" s="216" t="s">
        <v>496</v>
      </c>
      <c r="D284" s="217" t="s">
        <v>259</v>
      </c>
      <c r="E284" s="217" t="s">
        <v>785</v>
      </c>
    </row>
    <row r="285" spans="1:5" ht="26.25" customHeight="1">
      <c r="A285" s="29" t="s">
        <v>770</v>
      </c>
      <c r="B285" s="214" t="s">
        <v>177</v>
      </c>
      <c r="C285" s="215" t="s">
        <v>178</v>
      </c>
      <c r="D285" s="213" t="s">
        <v>441</v>
      </c>
      <c r="E285" s="213" t="s">
        <v>782</v>
      </c>
    </row>
    <row r="286" spans="1:5" ht="26.25" customHeight="1">
      <c r="A286" s="29" t="s">
        <v>770</v>
      </c>
      <c r="B286" s="184" t="s">
        <v>260</v>
      </c>
      <c r="C286" s="216" t="s">
        <v>261</v>
      </c>
      <c r="D286" s="217" t="s">
        <v>780</v>
      </c>
      <c r="E286" s="217" t="s">
        <v>781</v>
      </c>
    </row>
    <row r="287" spans="1:5" ht="26.25" customHeight="1">
      <c r="A287" s="29" t="s">
        <v>772</v>
      </c>
      <c r="B287" s="211" t="s">
        <v>778</v>
      </c>
      <c r="C287" s="207" t="s">
        <v>777</v>
      </c>
      <c r="D287" s="208" t="s">
        <v>776</v>
      </c>
      <c r="E287" s="208" t="s">
        <v>779</v>
      </c>
    </row>
    <row r="288" spans="1:5" ht="26.25" customHeight="1">
      <c r="A288" s="29" t="s">
        <v>772</v>
      </c>
      <c r="B288" s="211" t="s">
        <v>774</v>
      </c>
      <c r="C288" s="207" t="s">
        <v>539</v>
      </c>
      <c r="D288" s="208" t="s">
        <v>773</v>
      </c>
      <c r="E288" s="208" t="s">
        <v>775</v>
      </c>
    </row>
    <row r="289" spans="1:5" ht="26.25" customHeight="1">
      <c r="A289" s="29" t="s">
        <v>770</v>
      </c>
      <c r="B289" s="211" t="s">
        <v>740</v>
      </c>
      <c r="C289" s="207" t="s">
        <v>233</v>
      </c>
      <c r="D289" s="208" t="s">
        <v>767</v>
      </c>
      <c r="E289" s="208" t="s">
        <v>771</v>
      </c>
    </row>
    <row r="290" spans="1:5" ht="26.25" customHeight="1">
      <c r="A290" s="29" t="s">
        <v>769</v>
      </c>
      <c r="B290" s="218" t="s">
        <v>765</v>
      </c>
      <c r="C290" s="216" t="s">
        <v>243</v>
      </c>
      <c r="D290" s="217" t="s">
        <v>768</v>
      </c>
      <c r="E290" s="217" t="s">
        <v>766</v>
      </c>
    </row>
    <row r="291" spans="1:5" ht="26.25" customHeight="1">
      <c r="A291" s="29" t="s">
        <v>759</v>
      </c>
      <c r="B291" s="214" t="s">
        <v>763</v>
      </c>
      <c r="C291" s="215" t="s">
        <v>762</v>
      </c>
      <c r="D291" s="213" t="s">
        <v>761</v>
      </c>
      <c r="E291" s="213" t="s">
        <v>764</v>
      </c>
    </row>
    <row r="292" spans="1:5" ht="26.25" customHeight="1">
      <c r="A292" s="29" t="s">
        <v>759</v>
      </c>
      <c r="B292" s="211" t="s">
        <v>757</v>
      </c>
      <c r="C292" s="207" t="s">
        <v>308</v>
      </c>
      <c r="D292" s="208" t="s">
        <v>756</v>
      </c>
      <c r="E292" s="208" t="s">
        <v>758</v>
      </c>
    </row>
    <row r="293" spans="1:5" ht="26.25" customHeight="1">
      <c r="A293" s="29" t="s">
        <v>760</v>
      </c>
      <c r="B293" s="214" t="s">
        <v>754</v>
      </c>
      <c r="C293" s="215" t="s">
        <v>272</v>
      </c>
      <c r="D293" s="213" t="s">
        <v>536</v>
      </c>
      <c r="E293" s="213" t="s">
        <v>755</v>
      </c>
    </row>
    <row r="294" spans="1:5" ht="26.25" customHeight="1">
      <c r="A294" s="29" t="s">
        <v>753</v>
      </c>
      <c r="B294" s="218" t="s">
        <v>751</v>
      </c>
      <c r="C294" s="216" t="s">
        <v>213</v>
      </c>
      <c r="D294" s="217" t="s">
        <v>750</v>
      </c>
      <c r="E294" s="217" t="s">
        <v>752</v>
      </c>
    </row>
    <row r="295" spans="1:5" ht="26.25" customHeight="1">
      <c r="A295" s="29" t="s">
        <v>739</v>
      </c>
      <c r="B295" s="211" t="s">
        <v>748</v>
      </c>
      <c r="C295" s="207" t="s">
        <v>680</v>
      </c>
      <c r="D295" s="208" t="s">
        <v>747</v>
      </c>
      <c r="E295" s="208" t="s">
        <v>749</v>
      </c>
    </row>
    <row r="296" spans="1:5" ht="26.25" customHeight="1">
      <c r="A296" s="29" t="s">
        <v>739</v>
      </c>
      <c r="B296" s="184" t="s">
        <v>668</v>
      </c>
      <c r="C296" s="216" t="s">
        <v>669</v>
      </c>
      <c r="D296" s="217" t="s">
        <v>746</v>
      </c>
      <c r="E296" s="217" t="s">
        <v>745</v>
      </c>
    </row>
    <row r="297" spans="1:5" ht="26.25" customHeight="1">
      <c r="A297" s="29" t="s">
        <v>739</v>
      </c>
      <c r="B297" s="214" t="s">
        <v>740</v>
      </c>
      <c r="C297" s="215" t="s">
        <v>233</v>
      </c>
      <c r="D297" s="213" t="s">
        <v>743</v>
      </c>
      <c r="E297" s="213" t="s">
        <v>744</v>
      </c>
    </row>
    <row r="298" spans="1:5" ht="26.25" customHeight="1">
      <c r="A298" s="29" t="s">
        <v>739</v>
      </c>
      <c r="B298" s="214" t="s">
        <v>740</v>
      </c>
      <c r="C298" s="215" t="s">
        <v>233</v>
      </c>
      <c r="D298" s="213" t="s">
        <v>741</v>
      </c>
      <c r="E298" s="213" t="s">
        <v>742</v>
      </c>
    </row>
    <row r="299" spans="1:5" ht="26.25" customHeight="1">
      <c r="A299" s="29" t="s">
        <v>739</v>
      </c>
      <c r="B299" s="150" t="s">
        <v>657</v>
      </c>
      <c r="C299" s="150" t="s">
        <v>179</v>
      </c>
      <c r="D299" s="213" t="s">
        <v>721</v>
      </c>
      <c r="E299" s="213" t="s">
        <v>738</v>
      </c>
    </row>
    <row r="300" spans="1:5" ht="26.25" customHeight="1">
      <c r="A300" s="29" t="s">
        <v>720</v>
      </c>
      <c r="B300" s="177" t="s">
        <v>586</v>
      </c>
      <c r="C300" s="207" t="s">
        <v>585</v>
      </c>
      <c r="D300" s="208" t="s">
        <v>736</v>
      </c>
      <c r="E300" s="208" t="s">
        <v>735</v>
      </c>
    </row>
    <row r="301" spans="1:5" ht="26.25" customHeight="1">
      <c r="A301" s="29" t="s">
        <v>720</v>
      </c>
      <c r="B301" s="177" t="s">
        <v>730</v>
      </c>
      <c r="C301" s="177" t="s">
        <v>731</v>
      </c>
      <c r="D301" s="199" t="s">
        <v>733</v>
      </c>
      <c r="E301" s="199" t="s">
        <v>734</v>
      </c>
    </row>
    <row r="302" spans="1:5" ht="26.25" customHeight="1">
      <c r="A302" s="29" t="s">
        <v>720</v>
      </c>
      <c r="B302" s="184" t="s">
        <v>730</v>
      </c>
      <c r="C302" s="184" t="s">
        <v>731</v>
      </c>
      <c r="D302" s="183" t="s">
        <v>729</v>
      </c>
      <c r="E302" s="183" t="s">
        <v>732</v>
      </c>
    </row>
    <row r="303" spans="1:5" ht="26.25" customHeight="1">
      <c r="A303" s="29" t="s">
        <v>720</v>
      </c>
      <c r="B303" s="184" t="s">
        <v>657</v>
      </c>
      <c r="C303" s="185" t="s">
        <v>179</v>
      </c>
      <c r="D303" s="183" t="s">
        <v>727</v>
      </c>
      <c r="E303" s="210" t="s">
        <v>728</v>
      </c>
    </row>
    <row r="304" spans="1:5" ht="26.25" customHeight="1">
      <c r="A304" s="29" t="s">
        <v>720</v>
      </c>
      <c r="B304" s="150" t="s">
        <v>657</v>
      </c>
      <c r="C304" s="150" t="s">
        <v>179</v>
      </c>
      <c r="D304" s="209" t="s">
        <v>737</v>
      </c>
      <c r="E304" s="149" t="s">
        <v>726</v>
      </c>
    </row>
    <row r="305" spans="1:5" ht="26.25" customHeight="1">
      <c r="A305" s="29" t="s">
        <v>720</v>
      </c>
      <c r="B305" s="200" t="s">
        <v>657</v>
      </c>
      <c r="C305" s="200" t="s">
        <v>179</v>
      </c>
      <c r="D305" s="199" t="s">
        <v>723</v>
      </c>
      <c r="E305" s="199" t="s">
        <v>724</v>
      </c>
    </row>
    <row r="306" spans="1:5" ht="26.25" customHeight="1">
      <c r="A306" s="29" t="s">
        <v>720</v>
      </c>
      <c r="B306" s="184" t="s">
        <v>657</v>
      </c>
      <c r="C306" s="185" t="s">
        <v>179</v>
      </c>
      <c r="D306" s="183" t="s">
        <v>721</v>
      </c>
      <c r="E306" s="183" t="s">
        <v>722</v>
      </c>
    </row>
    <row r="307" spans="1:5" ht="26.25" customHeight="1">
      <c r="A307" s="29" t="s">
        <v>720</v>
      </c>
      <c r="B307" s="184" t="s">
        <v>657</v>
      </c>
      <c r="C307" s="185" t="s">
        <v>179</v>
      </c>
      <c r="D307" s="183" t="s">
        <v>719</v>
      </c>
      <c r="E307" s="183" t="s">
        <v>725</v>
      </c>
    </row>
    <row r="308" spans="1:5" ht="26.25" customHeight="1">
      <c r="A308" s="29" t="s">
        <v>712</v>
      </c>
      <c r="B308" s="201" t="s">
        <v>716</v>
      </c>
      <c r="C308" s="200" t="s">
        <v>717</v>
      </c>
      <c r="D308" s="199" t="s">
        <v>714</v>
      </c>
      <c r="E308" s="199" t="s">
        <v>715</v>
      </c>
    </row>
    <row r="309" spans="1:5" ht="26.25" customHeight="1">
      <c r="A309" s="29" t="s">
        <v>712</v>
      </c>
      <c r="B309" s="177" t="s">
        <v>523</v>
      </c>
      <c r="C309" s="178" t="s">
        <v>521</v>
      </c>
      <c r="D309" s="199" t="s">
        <v>711</v>
      </c>
      <c r="E309" s="199" t="s">
        <v>718</v>
      </c>
    </row>
    <row r="310" spans="1:5" ht="26.25" customHeight="1">
      <c r="A310" s="29" t="s">
        <v>709</v>
      </c>
      <c r="B310" s="201" t="s">
        <v>699</v>
      </c>
      <c r="C310" s="200" t="s">
        <v>698</v>
      </c>
      <c r="D310" s="199" t="s">
        <v>710</v>
      </c>
      <c r="E310" s="199" t="s">
        <v>713</v>
      </c>
    </row>
    <row r="311" spans="1:5" ht="26.25" customHeight="1">
      <c r="A311" s="29" t="s">
        <v>709</v>
      </c>
      <c r="B311" s="201" t="s">
        <v>537</v>
      </c>
      <c r="C311" s="200" t="s">
        <v>539</v>
      </c>
      <c r="D311" s="199" t="s">
        <v>707</v>
      </c>
      <c r="E311" s="199" t="s">
        <v>708</v>
      </c>
    </row>
    <row r="312" spans="1:5" ht="26.25" customHeight="1">
      <c r="A312" s="29" t="s">
        <v>704</v>
      </c>
      <c r="B312" s="201" t="s">
        <v>222</v>
      </c>
      <c r="C312" s="200" t="s">
        <v>223</v>
      </c>
      <c r="D312" s="199" t="s">
        <v>705</v>
      </c>
      <c r="E312" s="199" t="s">
        <v>706</v>
      </c>
    </row>
    <row r="313" spans="1:5" ht="26.25" customHeight="1">
      <c r="A313" s="29" t="s">
        <v>704</v>
      </c>
      <c r="B313" s="201" t="s">
        <v>537</v>
      </c>
      <c r="C313" s="200" t="s">
        <v>539</v>
      </c>
      <c r="D313" s="199" t="s">
        <v>702</v>
      </c>
      <c r="E313" s="199" t="s">
        <v>703</v>
      </c>
    </row>
    <row r="314" spans="1:5" ht="26.25" customHeight="1">
      <c r="A314" s="29" t="s">
        <v>697</v>
      </c>
      <c r="B314" s="201" t="s">
        <v>699</v>
      </c>
      <c r="C314" s="200" t="s">
        <v>698</v>
      </c>
      <c r="D314" s="199" t="s">
        <v>695</v>
      </c>
      <c r="E314" s="199" t="s">
        <v>696</v>
      </c>
    </row>
    <row r="315" spans="1:5" ht="26.25" customHeight="1">
      <c r="A315" s="29" t="s">
        <v>691</v>
      </c>
      <c r="B315" s="150" t="s">
        <v>523</v>
      </c>
      <c r="C315" s="151" t="s">
        <v>521</v>
      </c>
      <c r="D315" s="147" t="s">
        <v>692</v>
      </c>
      <c r="E315" s="147" t="s">
        <v>693</v>
      </c>
    </row>
    <row r="316" spans="1:5" ht="26.25" customHeight="1">
      <c r="A316" s="29" t="s">
        <v>686</v>
      </c>
      <c r="B316" s="184" t="s">
        <v>260</v>
      </c>
      <c r="C316" s="184" t="s">
        <v>261</v>
      </c>
      <c r="D316" s="183" t="s">
        <v>689</v>
      </c>
      <c r="E316" s="183" t="s">
        <v>690</v>
      </c>
    </row>
    <row r="317" spans="1:5" ht="26.25" customHeight="1">
      <c r="A317" s="29" t="s">
        <v>686</v>
      </c>
      <c r="B317" s="201" t="s">
        <v>246</v>
      </c>
      <c r="C317" s="200" t="s">
        <v>247</v>
      </c>
      <c r="D317" s="199" t="s">
        <v>687</v>
      </c>
      <c r="E317" s="199" t="s">
        <v>688</v>
      </c>
    </row>
    <row r="318" spans="1:5" ht="26.25" customHeight="1">
      <c r="A318" s="29" t="s">
        <v>685</v>
      </c>
      <c r="B318" s="185" t="s">
        <v>495</v>
      </c>
      <c r="C318" s="185" t="s">
        <v>496</v>
      </c>
      <c r="D318" s="182" t="s">
        <v>683</v>
      </c>
      <c r="E318" s="182" t="s">
        <v>684</v>
      </c>
    </row>
    <row r="319" spans="1:5" ht="26.25" customHeight="1">
      <c r="A319" s="29" t="s">
        <v>634</v>
      </c>
      <c r="B319" s="184" t="s">
        <v>679</v>
      </c>
      <c r="C319" s="185" t="s">
        <v>680</v>
      </c>
      <c r="D319" s="182" t="s">
        <v>681</v>
      </c>
      <c r="E319" s="182" t="s">
        <v>682</v>
      </c>
    </row>
    <row r="320" spans="1:5" ht="26.25" customHeight="1">
      <c r="A320" s="29" t="s">
        <v>634</v>
      </c>
      <c r="B320" s="184" t="s">
        <v>638</v>
      </c>
      <c r="C320" s="185" t="s">
        <v>186</v>
      </c>
      <c r="D320" s="182" t="s">
        <v>635</v>
      </c>
      <c r="E320" s="182" t="s">
        <v>636</v>
      </c>
    </row>
    <row r="321" spans="1:5" ht="26.25" customHeight="1">
      <c r="A321" s="29" t="s">
        <v>637</v>
      </c>
      <c r="B321" s="150" t="s">
        <v>639</v>
      </c>
      <c r="C321" s="151" t="s">
        <v>243</v>
      </c>
      <c r="D321" s="147" t="s">
        <v>441</v>
      </c>
      <c r="E321" s="147" t="s">
        <v>640</v>
      </c>
    </row>
    <row r="322" spans="1:5" s="181" customFormat="1" ht="26.25" customHeight="1">
      <c r="A322" s="29" t="s">
        <v>637</v>
      </c>
      <c r="B322" s="201" t="s">
        <v>641</v>
      </c>
      <c r="C322" s="200" t="s">
        <v>182</v>
      </c>
      <c r="D322" s="199" t="s">
        <v>454</v>
      </c>
      <c r="E322" s="199" t="s">
        <v>642</v>
      </c>
    </row>
    <row r="323" spans="1:5" s="181" customFormat="1" ht="26.25" customHeight="1">
      <c r="A323" s="29" t="s">
        <v>643</v>
      </c>
      <c r="B323" s="150" t="s">
        <v>644</v>
      </c>
      <c r="C323" s="151" t="s">
        <v>645</v>
      </c>
      <c r="D323" s="147" t="s">
        <v>646</v>
      </c>
      <c r="E323" s="147" t="s">
        <v>647</v>
      </c>
    </row>
    <row r="324" spans="1:5" ht="26.25" customHeight="1">
      <c r="A324" s="29" t="s">
        <v>643</v>
      </c>
      <c r="B324" s="150" t="s">
        <v>644</v>
      </c>
      <c r="C324" s="151" t="s">
        <v>645</v>
      </c>
      <c r="D324" s="147" t="s">
        <v>648</v>
      </c>
      <c r="E324" s="147" t="s">
        <v>649</v>
      </c>
    </row>
    <row r="325" spans="1:5" s="181" customFormat="1" ht="26.25" customHeight="1">
      <c r="A325" s="29" t="s">
        <v>650</v>
      </c>
      <c r="B325" s="150" t="s">
        <v>651</v>
      </c>
      <c r="C325" s="151" t="s">
        <v>465</v>
      </c>
      <c r="D325" s="147" t="s">
        <v>652</v>
      </c>
      <c r="E325" s="147" t="s">
        <v>653</v>
      </c>
    </row>
    <row r="326" spans="1:5" s="181" customFormat="1" ht="26.25" customHeight="1">
      <c r="A326" s="29" t="s">
        <v>654</v>
      </c>
      <c r="B326" s="201" t="s">
        <v>644</v>
      </c>
      <c r="C326" s="200" t="s">
        <v>645</v>
      </c>
      <c r="D326" s="199" t="s">
        <v>655</v>
      </c>
      <c r="E326" s="199" t="s">
        <v>656</v>
      </c>
    </row>
    <row r="327" spans="1:5" s="181" customFormat="1" ht="26.25" customHeight="1">
      <c r="A327" s="29" t="s">
        <v>654</v>
      </c>
      <c r="B327" s="184" t="s">
        <v>657</v>
      </c>
      <c r="C327" s="185" t="s">
        <v>179</v>
      </c>
      <c r="D327" s="182" t="s">
        <v>190</v>
      </c>
      <c r="E327" s="182" t="s">
        <v>658</v>
      </c>
    </row>
    <row r="328" spans="1:5" ht="26.25" customHeight="1">
      <c r="A328" s="29" t="s">
        <v>659</v>
      </c>
      <c r="B328" s="184" t="s">
        <v>144</v>
      </c>
      <c r="C328" s="185" t="s">
        <v>233</v>
      </c>
      <c r="D328" s="182" t="s">
        <v>660</v>
      </c>
      <c r="E328" s="182" t="s">
        <v>661</v>
      </c>
    </row>
    <row r="329" spans="1:5" ht="26.25" customHeight="1">
      <c r="A329" s="29" t="s">
        <v>663</v>
      </c>
      <c r="B329" s="150" t="s">
        <v>140</v>
      </c>
      <c r="C329" s="151" t="s">
        <v>230</v>
      </c>
      <c r="D329" s="147" t="s">
        <v>662</v>
      </c>
      <c r="E329" s="147" t="s">
        <v>664</v>
      </c>
    </row>
    <row r="330" spans="1:5" ht="26.25" customHeight="1">
      <c r="A330" s="29" t="s">
        <v>659</v>
      </c>
      <c r="B330" s="184" t="s">
        <v>144</v>
      </c>
      <c r="C330" s="185" t="s">
        <v>233</v>
      </c>
      <c r="D330" s="182" t="s">
        <v>665</v>
      </c>
      <c r="E330" s="182" t="s">
        <v>666</v>
      </c>
    </row>
    <row r="331" spans="1:5" ht="26.25" customHeight="1">
      <c r="A331" s="29" t="s">
        <v>659</v>
      </c>
      <c r="B331" s="184" t="s">
        <v>668</v>
      </c>
      <c r="C331" s="185" t="s">
        <v>669</v>
      </c>
      <c r="D331" s="182" t="s">
        <v>667</v>
      </c>
      <c r="E331" s="182" t="s">
        <v>670</v>
      </c>
    </row>
    <row r="332" spans="1:5" ht="26.25" customHeight="1">
      <c r="A332" s="29" t="s">
        <v>671</v>
      </c>
      <c r="B332" s="184" t="s">
        <v>141</v>
      </c>
      <c r="C332" s="185" t="s">
        <v>201</v>
      </c>
      <c r="D332" s="182" t="s">
        <v>672</v>
      </c>
      <c r="E332" s="182" t="s">
        <v>673</v>
      </c>
    </row>
    <row r="333" spans="1:5" ht="26.25" customHeight="1">
      <c r="A333" s="29" t="s">
        <v>676</v>
      </c>
      <c r="B333" s="201" t="s">
        <v>620</v>
      </c>
      <c r="C333" s="200" t="s">
        <v>619</v>
      </c>
      <c r="D333" s="199" t="s">
        <v>674</v>
      </c>
      <c r="E333" s="199" t="s">
        <v>675</v>
      </c>
    </row>
    <row r="334" spans="1:5" ht="26.25" customHeight="1">
      <c r="A334" s="29" t="s">
        <v>676</v>
      </c>
      <c r="B334" s="201" t="s">
        <v>620</v>
      </c>
      <c r="C334" s="200" t="s">
        <v>619</v>
      </c>
      <c r="D334" s="199" t="s">
        <v>677</v>
      </c>
      <c r="E334" s="199" t="s">
        <v>678</v>
      </c>
    </row>
    <row r="335" spans="1:5" ht="26.25" customHeight="1">
      <c r="A335" s="29" t="s">
        <v>615</v>
      </c>
      <c r="B335" s="184" t="s">
        <v>141</v>
      </c>
      <c r="C335" s="185" t="s">
        <v>201</v>
      </c>
      <c r="D335" s="148" t="s">
        <v>228</v>
      </c>
      <c r="E335" s="148" t="s">
        <v>628</v>
      </c>
    </row>
    <row r="336" spans="1:5" ht="26.25" customHeight="1">
      <c r="A336" s="29" t="s">
        <v>615</v>
      </c>
      <c r="B336" s="184" t="s">
        <v>226</v>
      </c>
      <c r="C336" s="185" t="s">
        <v>626</v>
      </c>
      <c r="D336" s="148" t="s">
        <v>625</v>
      </c>
      <c r="E336" s="148" t="s">
        <v>627</v>
      </c>
    </row>
    <row r="337" spans="1:5" ht="26.25" customHeight="1">
      <c r="A337" s="29" t="s">
        <v>615</v>
      </c>
      <c r="B337" s="150" t="s">
        <v>144</v>
      </c>
      <c r="C337" s="151" t="s">
        <v>233</v>
      </c>
      <c r="D337" s="147" t="s">
        <v>623</v>
      </c>
      <c r="E337" s="147" t="s">
        <v>624</v>
      </c>
    </row>
    <row r="338" spans="1:5" ht="26.25" customHeight="1">
      <c r="A338" s="29" t="s">
        <v>615</v>
      </c>
      <c r="B338" s="184" t="s">
        <v>620</v>
      </c>
      <c r="C338" s="185" t="s">
        <v>619</v>
      </c>
      <c r="D338" s="148" t="s">
        <v>618</v>
      </c>
      <c r="E338" s="148" t="s">
        <v>621</v>
      </c>
    </row>
    <row r="339" spans="1:5" ht="26.25" customHeight="1">
      <c r="A339" s="29" t="s">
        <v>615</v>
      </c>
      <c r="B339" s="201" t="s">
        <v>290</v>
      </c>
      <c r="C339" s="200" t="s">
        <v>614</v>
      </c>
      <c r="D339" s="162" t="s">
        <v>613</v>
      </c>
      <c r="E339" s="162" t="s">
        <v>616</v>
      </c>
    </row>
    <row r="340" spans="1:5" ht="26.25" customHeight="1">
      <c r="A340" s="29" t="s">
        <v>606</v>
      </c>
      <c r="B340" s="201" t="s">
        <v>611</v>
      </c>
      <c r="C340" s="200" t="s">
        <v>496</v>
      </c>
      <c r="D340" s="179" t="s">
        <v>608</v>
      </c>
      <c r="E340" s="179" t="s">
        <v>612</v>
      </c>
    </row>
    <row r="341" spans="1:5" ht="26.25" customHeight="1">
      <c r="A341" s="29" t="s">
        <v>606</v>
      </c>
      <c r="B341" s="201" t="s">
        <v>609</v>
      </c>
      <c r="C341" s="200" t="s">
        <v>303</v>
      </c>
      <c r="D341" s="179" t="s">
        <v>607</v>
      </c>
      <c r="E341" s="179" t="s">
        <v>610</v>
      </c>
    </row>
    <row r="342" spans="1:5" ht="26.25" customHeight="1">
      <c r="A342" s="29" t="s">
        <v>606</v>
      </c>
      <c r="B342" s="201" t="s">
        <v>139</v>
      </c>
      <c r="C342" s="200" t="s">
        <v>487</v>
      </c>
      <c r="D342" s="179" t="s">
        <v>604</v>
      </c>
      <c r="E342" s="179" t="s">
        <v>605</v>
      </c>
    </row>
    <row r="343" spans="1:5" ht="26.25" customHeight="1">
      <c r="A343" s="29" t="s">
        <v>599</v>
      </c>
      <c r="B343" s="201" t="s">
        <v>602</v>
      </c>
      <c r="C343" s="200" t="s">
        <v>603</v>
      </c>
      <c r="D343" s="179" t="s">
        <v>600</v>
      </c>
      <c r="E343" s="179" t="s">
        <v>601</v>
      </c>
    </row>
    <row r="344" spans="1:5" ht="26.25" customHeight="1">
      <c r="A344" s="29" t="s">
        <v>599</v>
      </c>
      <c r="B344" s="184" t="s">
        <v>598</v>
      </c>
      <c r="C344" s="185" t="s">
        <v>186</v>
      </c>
      <c r="D344" s="182" t="s">
        <v>617</v>
      </c>
      <c r="E344" s="182" t="s">
        <v>622</v>
      </c>
    </row>
    <row r="345" spans="1:5" ht="26.25" customHeight="1">
      <c r="A345" s="29" t="s">
        <v>599</v>
      </c>
      <c r="B345" s="184" t="s">
        <v>598</v>
      </c>
      <c r="C345" s="185" t="s">
        <v>186</v>
      </c>
      <c r="D345" s="182" t="s">
        <v>596</v>
      </c>
      <c r="E345" s="182" t="s">
        <v>597</v>
      </c>
    </row>
    <row r="346" spans="1:5" ht="26.25" customHeight="1">
      <c r="A346" s="29" t="s">
        <v>582</v>
      </c>
      <c r="B346" s="184" t="s">
        <v>242</v>
      </c>
      <c r="C346" s="185" t="s">
        <v>243</v>
      </c>
      <c r="D346" s="182" t="s">
        <v>217</v>
      </c>
      <c r="E346" s="182" t="s">
        <v>595</v>
      </c>
    </row>
    <row r="347" spans="1:5" ht="26.25" customHeight="1">
      <c r="A347" s="29" t="s">
        <v>582</v>
      </c>
      <c r="B347" s="150" t="s">
        <v>586</v>
      </c>
      <c r="C347" s="151" t="s">
        <v>585</v>
      </c>
      <c r="D347" s="147" t="s">
        <v>584</v>
      </c>
      <c r="E347" s="147" t="s">
        <v>587</v>
      </c>
    </row>
    <row r="348" spans="1:5" ht="26.25" customHeight="1">
      <c r="A348" s="29" t="s">
        <v>582</v>
      </c>
      <c r="B348" s="150" t="s">
        <v>246</v>
      </c>
      <c r="C348" s="151" t="s">
        <v>247</v>
      </c>
      <c r="D348" s="147" t="s">
        <v>581</v>
      </c>
      <c r="E348" s="147" t="s">
        <v>583</v>
      </c>
    </row>
    <row r="349" spans="1:5" s="180" customFormat="1" ht="26.25" customHeight="1">
      <c r="A349" s="29" t="s">
        <v>579</v>
      </c>
      <c r="B349" s="184" t="s">
        <v>260</v>
      </c>
      <c r="C349" s="185" t="s">
        <v>261</v>
      </c>
      <c r="D349" s="148" t="s">
        <v>578</v>
      </c>
      <c r="E349" s="148" t="s">
        <v>580</v>
      </c>
    </row>
    <row r="350" spans="1:5" ht="26.25" customHeight="1">
      <c r="A350" s="29" t="s">
        <v>574</v>
      </c>
      <c r="B350" s="177" t="s">
        <v>477</v>
      </c>
      <c r="C350" s="178" t="s">
        <v>476</v>
      </c>
      <c r="D350" s="162" t="s">
        <v>576</v>
      </c>
      <c r="E350" s="162" t="s">
        <v>577</v>
      </c>
    </row>
    <row r="351" spans="1:5" ht="26.25" customHeight="1">
      <c r="A351" s="29" t="s">
        <v>574</v>
      </c>
      <c r="B351" s="184" t="s">
        <v>226</v>
      </c>
      <c r="C351" s="185" t="s">
        <v>227</v>
      </c>
      <c r="D351" s="148" t="s">
        <v>256</v>
      </c>
      <c r="E351" s="148" t="s">
        <v>575</v>
      </c>
    </row>
    <row r="352" spans="1:5" s="181" customFormat="1" ht="26.25" customHeight="1">
      <c r="A352" s="29" t="s">
        <v>573</v>
      </c>
      <c r="B352" s="201" t="s">
        <v>242</v>
      </c>
      <c r="C352" s="200" t="s">
        <v>243</v>
      </c>
      <c r="D352" s="162" t="s">
        <v>571</v>
      </c>
      <c r="E352" s="162" t="s">
        <v>572</v>
      </c>
    </row>
    <row r="353" spans="1:5" s="180" customFormat="1" ht="26.25" customHeight="1">
      <c r="A353" s="29" t="s">
        <v>561</v>
      </c>
      <c r="B353" s="184" t="s">
        <v>141</v>
      </c>
      <c r="C353" s="185" t="s">
        <v>201</v>
      </c>
      <c r="D353" s="148" t="s">
        <v>228</v>
      </c>
      <c r="E353" s="148" t="s">
        <v>570</v>
      </c>
    </row>
    <row r="354" spans="1:5" s="180" customFormat="1" ht="26.25" customHeight="1">
      <c r="A354" s="29" t="s">
        <v>561</v>
      </c>
      <c r="B354" s="150" t="s">
        <v>214</v>
      </c>
      <c r="C354" s="151" t="s">
        <v>213</v>
      </c>
      <c r="D354" s="147" t="s">
        <v>568</v>
      </c>
      <c r="E354" s="147" t="s">
        <v>569</v>
      </c>
    </row>
    <row r="355" spans="1:5" s="181" customFormat="1" ht="26.25" customHeight="1">
      <c r="A355" s="29" t="s">
        <v>565</v>
      </c>
      <c r="B355" s="201" t="s">
        <v>564</v>
      </c>
      <c r="C355" s="200" t="s">
        <v>470</v>
      </c>
      <c r="D355" s="162" t="s">
        <v>566</v>
      </c>
      <c r="E355" s="162" t="s">
        <v>567</v>
      </c>
    </row>
    <row r="356" spans="1:5" s="180" customFormat="1" ht="26.25" customHeight="1">
      <c r="A356" s="29" t="s">
        <v>561</v>
      </c>
      <c r="B356" s="201" t="s">
        <v>560</v>
      </c>
      <c r="C356" s="200" t="s">
        <v>465</v>
      </c>
      <c r="D356" s="162" t="s">
        <v>562</v>
      </c>
      <c r="E356" s="162" t="s">
        <v>563</v>
      </c>
    </row>
    <row r="357" spans="1:5" ht="26.25" customHeight="1">
      <c r="A357" s="29" t="s">
        <v>551</v>
      </c>
      <c r="B357" s="184" t="s">
        <v>267</v>
      </c>
      <c r="C357" s="185" t="s">
        <v>268</v>
      </c>
      <c r="D357" s="148" t="s">
        <v>552</v>
      </c>
      <c r="E357" s="148" t="s">
        <v>553</v>
      </c>
    </row>
    <row r="358" spans="1:5" s="181" customFormat="1" ht="26.25" customHeight="1">
      <c r="A358" s="29" t="s">
        <v>551</v>
      </c>
      <c r="B358" s="150" t="s">
        <v>267</v>
      </c>
      <c r="C358" s="151" t="s">
        <v>268</v>
      </c>
      <c r="D358" s="147" t="s">
        <v>549</v>
      </c>
      <c r="E358" s="147" t="s">
        <v>550</v>
      </c>
    </row>
    <row r="359" spans="1:5" s="180" customFormat="1" ht="26.25" customHeight="1">
      <c r="A359" s="29" t="s">
        <v>543</v>
      </c>
      <c r="B359" s="150" t="s">
        <v>242</v>
      </c>
      <c r="C359" s="151" t="s">
        <v>243</v>
      </c>
      <c r="D359" s="147" t="s">
        <v>441</v>
      </c>
      <c r="E359" s="147" t="s">
        <v>554</v>
      </c>
    </row>
    <row r="360" spans="1:5" ht="26.25" customHeight="1">
      <c r="A360" s="29" t="s">
        <v>543</v>
      </c>
      <c r="B360" s="184" t="s">
        <v>495</v>
      </c>
      <c r="C360" s="185" t="s">
        <v>547</v>
      </c>
      <c r="D360" s="148" t="s">
        <v>259</v>
      </c>
      <c r="E360" s="148" t="s">
        <v>548</v>
      </c>
    </row>
    <row r="361" spans="1:5" ht="26.25" customHeight="1">
      <c r="A361" s="29" t="s">
        <v>541</v>
      </c>
      <c r="B361" s="150" t="s">
        <v>141</v>
      </c>
      <c r="C361" s="151" t="s">
        <v>201</v>
      </c>
      <c r="D361" s="147" t="s">
        <v>545</v>
      </c>
      <c r="E361" s="147" t="s">
        <v>546</v>
      </c>
    </row>
    <row r="362" spans="1:5" ht="26.25" customHeight="1">
      <c r="A362" s="29" t="s">
        <v>543</v>
      </c>
      <c r="B362" s="201" t="s">
        <v>187</v>
      </c>
      <c r="C362" s="200" t="s">
        <v>186</v>
      </c>
      <c r="D362" s="162" t="s">
        <v>540</v>
      </c>
      <c r="E362" s="162" t="s">
        <v>544</v>
      </c>
    </row>
    <row r="363" spans="1:5" ht="26.25" customHeight="1">
      <c r="A363" s="29" t="s">
        <v>541</v>
      </c>
      <c r="B363" s="184" t="s">
        <v>142</v>
      </c>
      <c r="C363" s="185" t="s">
        <v>179</v>
      </c>
      <c r="D363" s="148" t="s">
        <v>190</v>
      </c>
      <c r="E363" s="148" t="s">
        <v>542</v>
      </c>
    </row>
    <row r="364" spans="1:5" ht="26.25" customHeight="1">
      <c r="A364" s="29" t="s">
        <v>531</v>
      </c>
      <c r="B364" s="150" t="s">
        <v>537</v>
      </c>
      <c r="C364" s="151" t="s">
        <v>539</v>
      </c>
      <c r="D364" s="147" t="s">
        <v>536</v>
      </c>
      <c r="E364" s="147" t="s">
        <v>538</v>
      </c>
    </row>
    <row r="365" spans="1:5" s="181" customFormat="1" ht="26.25" customHeight="1">
      <c r="A365" s="29" t="s">
        <v>531</v>
      </c>
      <c r="B365" s="184" t="s">
        <v>493</v>
      </c>
      <c r="C365" s="185" t="s">
        <v>494</v>
      </c>
      <c r="D365" s="148" t="s">
        <v>534</v>
      </c>
      <c r="E365" s="148" t="s">
        <v>535</v>
      </c>
    </row>
    <row r="366" spans="1:5" ht="26.25" customHeight="1">
      <c r="A366" s="29" t="s">
        <v>531</v>
      </c>
      <c r="B366" s="184" t="s">
        <v>477</v>
      </c>
      <c r="C366" s="185" t="s">
        <v>476</v>
      </c>
      <c r="D366" s="148" t="s">
        <v>532</v>
      </c>
      <c r="E366" s="148" t="s">
        <v>533</v>
      </c>
    </row>
    <row r="367" spans="1:5" ht="26.25" customHeight="1">
      <c r="A367" s="29" t="s">
        <v>531</v>
      </c>
      <c r="B367" s="163" t="s">
        <v>477</v>
      </c>
      <c r="C367" s="164" t="s">
        <v>476</v>
      </c>
      <c r="D367" s="162" t="s">
        <v>529</v>
      </c>
      <c r="E367" s="162" t="s">
        <v>530</v>
      </c>
    </row>
    <row r="368" spans="1:5" ht="26.25" customHeight="1">
      <c r="A368" s="29" t="s">
        <v>516</v>
      </c>
      <c r="B368" s="201" t="s">
        <v>139</v>
      </c>
      <c r="C368" s="200" t="s">
        <v>487</v>
      </c>
      <c r="D368" s="154" t="s">
        <v>515</v>
      </c>
      <c r="E368" s="160" t="s">
        <v>517</v>
      </c>
    </row>
    <row r="369" spans="1:5" ht="26.25" customHeight="1">
      <c r="A369" s="29" t="s">
        <v>516</v>
      </c>
      <c r="B369" s="201" t="s">
        <v>523</v>
      </c>
      <c r="C369" s="200" t="s">
        <v>521</v>
      </c>
      <c r="D369" s="154" t="s">
        <v>522</v>
      </c>
      <c r="E369" s="162" t="s">
        <v>524</v>
      </c>
    </row>
    <row r="370" spans="1:5" ht="26.25" customHeight="1">
      <c r="A370" s="29" t="s">
        <v>519</v>
      </c>
      <c r="B370" s="184" t="s">
        <v>525</v>
      </c>
      <c r="C370" s="185" t="s">
        <v>526</v>
      </c>
      <c r="D370" s="148" t="s">
        <v>527</v>
      </c>
      <c r="E370" s="148" t="s">
        <v>528</v>
      </c>
    </row>
    <row r="371" spans="1:5" ht="26.25" customHeight="1">
      <c r="A371" s="29" t="s">
        <v>519</v>
      </c>
      <c r="B371" s="201" t="s">
        <v>187</v>
      </c>
      <c r="C371" s="200" t="s">
        <v>186</v>
      </c>
      <c r="D371" s="154" t="s">
        <v>518</v>
      </c>
      <c r="E371" s="154" t="s">
        <v>520</v>
      </c>
    </row>
    <row r="372" spans="1:5" ht="26.25" customHeight="1">
      <c r="A372" s="29" t="s">
        <v>504</v>
      </c>
      <c r="B372" s="184" t="s">
        <v>214</v>
      </c>
      <c r="C372" s="185" t="s">
        <v>213</v>
      </c>
      <c r="D372" s="148" t="s">
        <v>508</v>
      </c>
      <c r="E372" s="148" t="s">
        <v>509</v>
      </c>
    </row>
    <row r="373" spans="1:5" ht="26.25" customHeight="1">
      <c r="A373" s="29" t="s">
        <v>504</v>
      </c>
      <c r="B373" s="150" t="s">
        <v>503</v>
      </c>
      <c r="C373" s="151" t="s">
        <v>250</v>
      </c>
      <c r="D373" s="147" t="s">
        <v>501</v>
      </c>
      <c r="E373" s="147" t="s">
        <v>502</v>
      </c>
    </row>
    <row r="374" spans="1:5" ht="26.25" customHeight="1">
      <c r="A374" s="29" t="s">
        <v>500</v>
      </c>
      <c r="B374" s="201" t="s">
        <v>498</v>
      </c>
      <c r="C374" s="200" t="s">
        <v>496</v>
      </c>
      <c r="D374" s="153" t="s">
        <v>497</v>
      </c>
      <c r="E374" s="154" t="s">
        <v>499</v>
      </c>
    </row>
    <row r="375" spans="1:5" ht="26.25" customHeight="1">
      <c r="A375" s="29" t="s">
        <v>478</v>
      </c>
      <c r="B375" s="201" t="s">
        <v>488</v>
      </c>
      <c r="C375" s="200" t="s">
        <v>487</v>
      </c>
      <c r="D375" s="146" t="s">
        <v>489</v>
      </c>
      <c r="E375" s="146" t="s">
        <v>486</v>
      </c>
    </row>
    <row r="376" spans="1:5" ht="26.25" customHeight="1">
      <c r="A376" s="29" t="s">
        <v>478</v>
      </c>
      <c r="B376" s="184" t="s">
        <v>485</v>
      </c>
      <c r="C376" s="185" t="s">
        <v>243</v>
      </c>
      <c r="D376" s="148" t="s">
        <v>483</v>
      </c>
      <c r="E376" s="148" t="s">
        <v>484</v>
      </c>
    </row>
    <row r="377" spans="1:5" s="152" customFormat="1" ht="26.25" customHeight="1">
      <c r="A377" s="29" t="s">
        <v>478</v>
      </c>
      <c r="B377" s="150" t="s">
        <v>477</v>
      </c>
      <c r="C377" s="151" t="s">
        <v>476</v>
      </c>
      <c r="D377" s="147" t="s">
        <v>480</v>
      </c>
      <c r="E377" s="147" t="s">
        <v>481</v>
      </c>
    </row>
    <row r="378" spans="1:5" s="152" customFormat="1" ht="26.25" customHeight="1">
      <c r="A378" s="29" t="s">
        <v>478</v>
      </c>
      <c r="B378" s="150" t="s">
        <v>477</v>
      </c>
      <c r="C378" s="151" t="s">
        <v>476</v>
      </c>
      <c r="D378" s="147" t="s">
        <v>479</v>
      </c>
      <c r="E378" s="147" t="s">
        <v>482</v>
      </c>
    </row>
    <row r="379" spans="1:5" ht="26.25" customHeight="1">
      <c r="A379" s="29" t="s">
        <v>463</v>
      </c>
      <c r="B379" s="150" t="s">
        <v>474</v>
      </c>
      <c r="C379" s="151" t="s">
        <v>272</v>
      </c>
      <c r="D379" s="147" t="s">
        <v>473</v>
      </c>
      <c r="E379" s="147" t="s">
        <v>475</v>
      </c>
    </row>
    <row r="380" spans="1:5" ht="26.25" customHeight="1">
      <c r="A380" s="29" t="s">
        <v>463</v>
      </c>
      <c r="B380" s="150" t="s">
        <v>471</v>
      </c>
      <c r="C380" s="151" t="s">
        <v>470</v>
      </c>
      <c r="D380" s="147" t="s">
        <v>441</v>
      </c>
      <c r="E380" s="147" t="s">
        <v>472</v>
      </c>
    </row>
    <row r="381" spans="1:5" ht="26.25" customHeight="1">
      <c r="A381" s="29" t="s">
        <v>463</v>
      </c>
      <c r="B381" s="201" t="s">
        <v>468</v>
      </c>
      <c r="C381" s="200" t="s">
        <v>469</v>
      </c>
      <c r="D381" s="146" t="s">
        <v>466</v>
      </c>
      <c r="E381" s="146" t="s">
        <v>467</v>
      </c>
    </row>
    <row r="382" spans="1:5" ht="26.25" customHeight="1">
      <c r="A382" s="29" t="s">
        <v>492</v>
      </c>
      <c r="B382" s="184" t="s">
        <v>490</v>
      </c>
      <c r="C382" s="185" t="s">
        <v>465</v>
      </c>
      <c r="D382" s="148" t="s">
        <v>464</v>
      </c>
      <c r="E382" s="148" t="s">
        <v>491</v>
      </c>
    </row>
    <row r="383" spans="1:5" ht="26.25" customHeight="1">
      <c r="A383" s="29" t="s">
        <v>463</v>
      </c>
      <c r="B383" s="150" t="s">
        <v>183</v>
      </c>
      <c r="C383" s="151" t="s">
        <v>182</v>
      </c>
      <c r="D383" s="147" t="s">
        <v>461</v>
      </c>
      <c r="E383" s="147" t="s">
        <v>462</v>
      </c>
    </row>
    <row r="384" spans="1:5" ht="26.25" customHeight="1">
      <c r="A384" s="29" t="s">
        <v>455</v>
      </c>
      <c r="B384" s="201" t="s">
        <v>187</v>
      </c>
      <c r="C384" s="200" t="s">
        <v>186</v>
      </c>
      <c r="D384" s="141" t="s">
        <v>454</v>
      </c>
      <c r="E384" s="141" t="s">
        <v>457</v>
      </c>
    </row>
    <row r="385" spans="1:5" ht="26.25" customHeight="1">
      <c r="A385" s="29" t="s">
        <v>453</v>
      </c>
      <c r="B385" s="201" t="s">
        <v>187</v>
      </c>
      <c r="C385" s="200" t="s">
        <v>186</v>
      </c>
      <c r="D385" s="141" t="s">
        <v>454</v>
      </c>
      <c r="E385" s="141" t="s">
        <v>456</v>
      </c>
    </row>
    <row r="386" spans="1:5" ht="26.25" customHeight="1">
      <c r="A386" s="29" t="s">
        <v>453</v>
      </c>
      <c r="B386" s="201" t="s">
        <v>263</v>
      </c>
      <c r="C386" s="200" t="s">
        <v>451</v>
      </c>
      <c r="D386" s="141" t="s">
        <v>450</v>
      </c>
      <c r="E386" s="141" t="s">
        <v>452</v>
      </c>
    </row>
    <row r="387" spans="1:5" ht="26.25" customHeight="1">
      <c r="A387" s="29" t="s">
        <v>438</v>
      </c>
      <c r="B387" s="184" t="s">
        <v>446</v>
      </c>
      <c r="C387" s="185" t="s">
        <v>447</v>
      </c>
      <c r="D387" s="128" t="s">
        <v>448</v>
      </c>
      <c r="E387" s="128" t="s">
        <v>449</v>
      </c>
    </row>
    <row r="388" spans="1:5" ht="26.25" customHeight="1">
      <c r="A388" s="29" t="s">
        <v>438</v>
      </c>
      <c r="B388" s="201" t="s">
        <v>183</v>
      </c>
      <c r="C388" s="200" t="s">
        <v>444</v>
      </c>
      <c r="D388" s="141" t="s">
        <v>443</v>
      </c>
      <c r="E388" s="141" t="s">
        <v>445</v>
      </c>
    </row>
    <row r="389" spans="1:5" ht="26.25" customHeight="1">
      <c r="A389" s="29" t="s">
        <v>439</v>
      </c>
      <c r="B389" s="184" t="s">
        <v>440</v>
      </c>
      <c r="C389" s="185" t="s">
        <v>286</v>
      </c>
      <c r="D389" s="128" t="s">
        <v>441</v>
      </c>
      <c r="E389" s="128" t="s">
        <v>442</v>
      </c>
    </row>
    <row r="390" spans="1:5" ht="26.25" customHeight="1">
      <c r="A390" s="29" t="s">
        <v>310</v>
      </c>
      <c r="B390" s="184" t="s">
        <v>144</v>
      </c>
      <c r="C390" s="185" t="s">
        <v>435</v>
      </c>
      <c r="D390" s="128" t="s">
        <v>436</v>
      </c>
      <c r="E390" s="128" t="s">
        <v>437</v>
      </c>
    </row>
    <row r="391" spans="1:5" ht="26.25" customHeight="1">
      <c r="A391" s="29" t="s">
        <v>310</v>
      </c>
      <c r="B391" s="150" t="s">
        <v>309</v>
      </c>
      <c r="C391" s="151" t="s">
        <v>308</v>
      </c>
      <c r="D391" s="124" t="s">
        <v>307</v>
      </c>
      <c r="E391" s="124" t="s">
        <v>306</v>
      </c>
    </row>
    <row r="392" spans="1:5" ht="26.25" customHeight="1">
      <c r="A392" s="29" t="s">
        <v>301</v>
      </c>
      <c r="B392" s="184" t="s">
        <v>302</v>
      </c>
      <c r="C392" s="185" t="s">
        <v>303</v>
      </c>
      <c r="D392" s="128" t="s">
        <v>304</v>
      </c>
      <c r="E392" s="128" t="s">
        <v>305</v>
      </c>
    </row>
    <row r="393" spans="1:5" ht="26.25" customHeight="1">
      <c r="A393" s="29" t="s">
        <v>296</v>
      </c>
      <c r="B393" s="184" t="s">
        <v>297</v>
      </c>
      <c r="C393" s="185" t="s">
        <v>298</v>
      </c>
      <c r="D393" s="123" t="s">
        <v>295</v>
      </c>
      <c r="E393" s="123" t="s">
        <v>299</v>
      </c>
    </row>
    <row r="394" spans="1:5" ht="26.25" customHeight="1">
      <c r="A394" s="29" t="s">
        <v>289</v>
      </c>
      <c r="B394" s="201" t="s">
        <v>290</v>
      </c>
      <c r="C394" s="200" t="s">
        <v>291</v>
      </c>
      <c r="D394" s="122" t="s">
        <v>292</v>
      </c>
      <c r="E394" s="122" t="s">
        <v>293</v>
      </c>
    </row>
    <row r="395" spans="1:5" ht="26.25" customHeight="1">
      <c r="A395" s="29" t="s">
        <v>287</v>
      </c>
      <c r="B395" s="184" t="s">
        <v>285</v>
      </c>
      <c r="C395" s="185" t="s">
        <v>286</v>
      </c>
      <c r="D395" s="123" t="s">
        <v>283</v>
      </c>
      <c r="E395" s="123" t="s">
        <v>284</v>
      </c>
    </row>
    <row r="396" spans="1:5" ht="26.25" customHeight="1">
      <c r="A396" s="29" t="s">
        <v>275</v>
      </c>
      <c r="B396" s="184" t="s">
        <v>142</v>
      </c>
      <c r="C396" s="185" t="s">
        <v>276</v>
      </c>
      <c r="D396" s="123" t="s">
        <v>294</v>
      </c>
      <c r="E396" s="123" t="s">
        <v>277</v>
      </c>
    </row>
    <row r="397" spans="1:5" ht="26.25" customHeight="1">
      <c r="A397" s="29" t="s">
        <v>288</v>
      </c>
      <c r="B397" s="201" t="s">
        <v>279</v>
      </c>
      <c r="C397" s="200" t="s">
        <v>280</v>
      </c>
      <c r="D397" s="122" t="s">
        <v>281</v>
      </c>
      <c r="E397" s="122" t="s">
        <v>282</v>
      </c>
    </row>
    <row r="398" spans="1:5" ht="26.25" customHeight="1">
      <c r="A398" s="29" t="s">
        <v>274</v>
      </c>
      <c r="B398" s="184" t="s">
        <v>273</v>
      </c>
      <c r="C398" s="185" t="s">
        <v>272</v>
      </c>
      <c r="D398" s="123" t="s">
        <v>271</v>
      </c>
      <c r="E398" s="123" t="s">
        <v>278</v>
      </c>
    </row>
    <row r="399" spans="1:5" ht="26.25" customHeight="1">
      <c r="A399" s="29" t="s">
        <v>311</v>
      </c>
      <c r="B399" s="201" t="s">
        <v>267</v>
      </c>
      <c r="C399" s="200" t="s">
        <v>268</v>
      </c>
      <c r="D399" s="122" t="s">
        <v>269</v>
      </c>
      <c r="E399" s="122" t="s">
        <v>270</v>
      </c>
    </row>
    <row r="400" spans="1:5" ht="26.25" customHeight="1">
      <c r="A400" s="29" t="s">
        <v>311</v>
      </c>
      <c r="B400" s="201" t="s">
        <v>263</v>
      </c>
      <c r="C400" s="200" t="s">
        <v>264</v>
      </c>
      <c r="D400" s="122" t="s">
        <v>265</v>
      </c>
      <c r="E400" s="122" t="s">
        <v>266</v>
      </c>
    </row>
    <row r="401" spans="1:5" ht="26.25" customHeight="1">
      <c r="A401" s="29" t="s">
        <v>312</v>
      </c>
      <c r="B401" s="184" t="s">
        <v>260</v>
      </c>
      <c r="C401" s="185" t="s">
        <v>261</v>
      </c>
      <c r="D401" s="123" t="s">
        <v>259</v>
      </c>
      <c r="E401" s="123" t="s">
        <v>262</v>
      </c>
    </row>
    <row r="402" spans="1:5" ht="26.25" customHeight="1">
      <c r="A402" s="29" t="s">
        <v>313</v>
      </c>
      <c r="B402" s="184" t="s">
        <v>226</v>
      </c>
      <c r="C402" s="185" t="s">
        <v>257</v>
      </c>
      <c r="D402" s="123" t="s">
        <v>256</v>
      </c>
      <c r="E402" s="123" t="s">
        <v>258</v>
      </c>
    </row>
    <row r="403" spans="1:5" ht="26.25" customHeight="1">
      <c r="A403" s="29" t="s">
        <v>313</v>
      </c>
      <c r="B403" s="184" t="s">
        <v>194</v>
      </c>
      <c r="C403" s="185" t="s">
        <v>253</v>
      </c>
      <c r="D403" s="123" t="s">
        <v>254</v>
      </c>
      <c r="E403" s="123" t="s">
        <v>255</v>
      </c>
    </row>
    <row r="404" spans="1:5" ht="26.25" customHeight="1">
      <c r="A404" s="29" t="s">
        <v>314</v>
      </c>
      <c r="B404" s="184" t="s">
        <v>226</v>
      </c>
      <c r="C404" s="185" t="s">
        <v>227</v>
      </c>
      <c r="D404" s="123" t="s">
        <v>228</v>
      </c>
      <c r="E404" s="123" t="s">
        <v>229</v>
      </c>
    </row>
    <row r="405" spans="1:5" ht="26.25" customHeight="1">
      <c r="A405" s="29" t="s">
        <v>314</v>
      </c>
      <c r="B405" s="184" t="s">
        <v>249</v>
      </c>
      <c r="C405" s="185" t="s">
        <v>250</v>
      </c>
      <c r="D405" s="123" t="s">
        <v>251</v>
      </c>
      <c r="E405" s="123" t="s">
        <v>252</v>
      </c>
    </row>
    <row r="406" spans="1:5" ht="26.25" customHeight="1">
      <c r="A406" s="29" t="s">
        <v>314</v>
      </c>
      <c r="B406" s="201" t="s">
        <v>246</v>
      </c>
      <c r="C406" s="200" t="s">
        <v>247</v>
      </c>
      <c r="D406" s="122" t="s">
        <v>245</v>
      </c>
      <c r="E406" s="122" t="s">
        <v>248</v>
      </c>
    </row>
    <row r="407" spans="1:5" ht="26.25" customHeight="1">
      <c r="A407" s="29" t="s">
        <v>314</v>
      </c>
      <c r="B407" s="184" t="s">
        <v>242</v>
      </c>
      <c r="C407" s="185" t="s">
        <v>243</v>
      </c>
      <c r="D407" s="123" t="s">
        <v>241</v>
      </c>
      <c r="E407" s="123" t="s">
        <v>244</v>
      </c>
    </row>
    <row r="408" spans="1:5" ht="26.25" customHeight="1">
      <c r="A408" s="29" t="s">
        <v>318</v>
      </c>
      <c r="B408" s="150" t="s">
        <v>316</v>
      </c>
      <c r="C408" s="151" t="s">
        <v>317</v>
      </c>
      <c r="D408" s="124" t="s">
        <v>240</v>
      </c>
      <c r="E408" s="124" t="s">
        <v>315</v>
      </c>
    </row>
    <row r="409" spans="1:5" ht="26.25" customHeight="1">
      <c r="A409" s="29" t="s">
        <v>318</v>
      </c>
      <c r="B409" s="184" t="s">
        <v>141</v>
      </c>
      <c r="C409" s="185" t="s">
        <v>201</v>
      </c>
      <c r="D409" s="123" t="s">
        <v>238</v>
      </c>
      <c r="E409" s="123" t="s">
        <v>239</v>
      </c>
    </row>
    <row r="410" spans="1:5" ht="26.25" customHeight="1">
      <c r="A410" s="29" t="s">
        <v>318</v>
      </c>
      <c r="B410" s="184" t="s">
        <v>319</v>
      </c>
      <c r="C410" s="185" t="s">
        <v>233</v>
      </c>
      <c r="D410" s="123" t="s">
        <v>236</v>
      </c>
      <c r="E410" s="123" t="s">
        <v>237</v>
      </c>
    </row>
    <row r="411" spans="1:5" ht="26.25" customHeight="1">
      <c r="A411" s="29" t="s">
        <v>320</v>
      </c>
      <c r="B411" s="184" t="s">
        <v>144</v>
      </c>
      <c r="C411" s="185" t="s">
        <v>233</v>
      </c>
      <c r="D411" s="123" t="s">
        <v>234</v>
      </c>
      <c r="E411" s="123" t="s">
        <v>235</v>
      </c>
    </row>
    <row r="412" spans="1:5" ht="26.25" customHeight="1">
      <c r="A412" s="29" t="s">
        <v>321</v>
      </c>
      <c r="B412" s="184" t="s">
        <v>140</v>
      </c>
      <c r="C412" s="185" t="s">
        <v>230</v>
      </c>
      <c r="D412" s="123" t="s">
        <v>231</v>
      </c>
      <c r="E412" s="123" t="s">
        <v>232</v>
      </c>
    </row>
    <row r="413" spans="1:5" ht="26.25" customHeight="1">
      <c r="A413" s="29" t="s">
        <v>322</v>
      </c>
      <c r="B413" s="201" t="s">
        <v>222</v>
      </c>
      <c r="C413" s="200" t="s">
        <v>223</v>
      </c>
      <c r="D413" s="122" t="s">
        <v>224</v>
      </c>
      <c r="E413" s="122" t="s">
        <v>225</v>
      </c>
    </row>
    <row r="414" spans="1:5" ht="26.25" customHeight="1">
      <c r="A414" s="29" t="s">
        <v>322</v>
      </c>
      <c r="B414" s="184" t="s">
        <v>177</v>
      </c>
      <c r="C414" s="185" t="s">
        <v>178</v>
      </c>
      <c r="D414" s="123" t="s">
        <v>220</v>
      </c>
      <c r="E414" s="123" t="s">
        <v>221</v>
      </c>
    </row>
    <row r="415" spans="1:5" ht="26.25" customHeight="1">
      <c r="A415" s="29" t="s">
        <v>323</v>
      </c>
      <c r="B415" s="184" t="s">
        <v>183</v>
      </c>
      <c r="C415" s="185" t="s">
        <v>182</v>
      </c>
      <c r="D415" s="123" t="s">
        <v>184</v>
      </c>
      <c r="E415" s="123" t="s">
        <v>185</v>
      </c>
    </row>
    <row r="416" spans="1:5" ht="26.25" customHeight="1">
      <c r="A416" s="29" t="s">
        <v>323</v>
      </c>
      <c r="B416" s="184" t="s">
        <v>138</v>
      </c>
      <c r="C416" s="125" t="s">
        <v>218</v>
      </c>
      <c r="D416" s="126" t="s">
        <v>217</v>
      </c>
      <c r="E416" s="123" t="s">
        <v>219</v>
      </c>
    </row>
    <row r="417" spans="1:5" ht="26.25" customHeight="1">
      <c r="A417" s="29" t="s">
        <v>323</v>
      </c>
      <c r="B417" s="201" t="s">
        <v>143</v>
      </c>
      <c r="C417" s="200" t="s">
        <v>211</v>
      </c>
      <c r="D417" s="122" t="s">
        <v>210</v>
      </c>
      <c r="E417" s="122" t="s">
        <v>212</v>
      </c>
    </row>
    <row r="418" spans="1:5" ht="26.25" customHeight="1">
      <c r="A418" s="29" t="s">
        <v>323</v>
      </c>
      <c r="B418" s="201" t="s">
        <v>187</v>
      </c>
      <c r="C418" s="200" t="s">
        <v>186</v>
      </c>
      <c r="D418" s="122" t="s">
        <v>202</v>
      </c>
      <c r="E418" s="122" t="s">
        <v>203</v>
      </c>
    </row>
    <row r="419" spans="1:5" ht="26.25" customHeight="1">
      <c r="A419" s="29" t="s">
        <v>326</v>
      </c>
      <c r="B419" s="201" t="s">
        <v>194</v>
      </c>
      <c r="C419" s="200" t="s">
        <v>193</v>
      </c>
      <c r="D419" s="122" t="s">
        <v>192</v>
      </c>
      <c r="E419" s="122" t="s">
        <v>195</v>
      </c>
    </row>
    <row r="420" spans="1:5" ht="26.25" customHeight="1">
      <c r="A420" s="29" t="s">
        <v>324</v>
      </c>
      <c r="B420" s="201" t="s">
        <v>214</v>
      </c>
      <c r="C420" s="200" t="s">
        <v>213</v>
      </c>
      <c r="D420" s="122" t="s">
        <v>215</v>
      </c>
      <c r="E420" s="122" t="s">
        <v>216</v>
      </c>
    </row>
    <row r="421" spans="1:5" ht="26.25" customHeight="1">
      <c r="A421" s="29" t="s">
        <v>324</v>
      </c>
      <c r="B421" s="150" t="s">
        <v>142</v>
      </c>
      <c r="C421" s="151" t="s">
        <v>179</v>
      </c>
      <c r="D421" s="124" t="s">
        <v>208</v>
      </c>
      <c r="E421" s="124" t="s">
        <v>209</v>
      </c>
    </row>
    <row r="422" spans="1:5" ht="26.25" customHeight="1">
      <c r="A422" s="29" t="s">
        <v>324</v>
      </c>
      <c r="B422" s="150" t="s">
        <v>142</v>
      </c>
      <c r="C422" s="151" t="s">
        <v>179</v>
      </c>
      <c r="D422" s="124" t="s">
        <v>206</v>
      </c>
      <c r="E422" s="124" t="s">
        <v>207</v>
      </c>
    </row>
    <row r="423" spans="1:5" ht="26.25" customHeight="1">
      <c r="A423" s="29" t="s">
        <v>324</v>
      </c>
      <c r="B423" s="150" t="s">
        <v>142</v>
      </c>
      <c r="C423" s="151" t="s">
        <v>179</v>
      </c>
      <c r="D423" s="124" t="s">
        <v>204</v>
      </c>
      <c r="E423" s="124" t="s">
        <v>205</v>
      </c>
    </row>
    <row r="424" spans="1:5" s="26" customFormat="1" ht="24">
      <c r="A424" s="29" t="s">
        <v>324</v>
      </c>
      <c r="B424" s="184" t="s">
        <v>141</v>
      </c>
      <c r="C424" s="185" t="s">
        <v>201</v>
      </c>
      <c r="D424" s="123" t="s">
        <v>196</v>
      </c>
      <c r="E424" s="123" t="s">
        <v>197</v>
      </c>
    </row>
    <row r="425" spans="1:5" s="26" customFormat="1" ht="48">
      <c r="A425" s="29" t="s">
        <v>324</v>
      </c>
      <c r="B425" s="184" t="s">
        <v>142</v>
      </c>
      <c r="C425" s="185" t="s">
        <v>179</v>
      </c>
      <c r="D425" s="123" t="s">
        <v>190</v>
      </c>
      <c r="E425" s="123" t="s">
        <v>191</v>
      </c>
    </row>
    <row r="426" spans="1:5" s="26" customFormat="1">
      <c r="A426" s="29" t="s">
        <v>324</v>
      </c>
      <c r="B426" s="201" t="s">
        <v>187</v>
      </c>
      <c r="C426" s="200" t="s">
        <v>186</v>
      </c>
      <c r="D426" s="122" t="s">
        <v>188</v>
      </c>
      <c r="E426" s="122" t="s">
        <v>189</v>
      </c>
    </row>
    <row r="427" spans="1:5" s="26" customFormat="1" ht="24">
      <c r="A427" s="29" t="s">
        <v>325</v>
      </c>
      <c r="B427" s="201" t="s">
        <v>142</v>
      </c>
      <c r="C427" s="200" t="s">
        <v>179</v>
      </c>
      <c r="D427" s="122" t="s">
        <v>173</v>
      </c>
      <c r="E427" s="122" t="s">
        <v>174</v>
      </c>
    </row>
    <row r="428" spans="1:5" s="26" customFormat="1">
      <c r="A428" s="29" t="s">
        <v>327</v>
      </c>
      <c r="B428" s="184" t="s">
        <v>177</v>
      </c>
      <c r="C428" s="185" t="s">
        <v>178</v>
      </c>
      <c r="D428" s="123" t="s">
        <v>176</v>
      </c>
      <c r="E428" s="123" t="s">
        <v>181</v>
      </c>
    </row>
    <row r="429" spans="1:5" s="26" customFormat="1">
      <c r="A429" s="31"/>
      <c r="B429" s="206"/>
      <c r="C429" s="206"/>
      <c r="D429" s="111"/>
    </row>
    <row r="430" spans="1:5" s="26" customFormat="1">
      <c r="A430" s="25"/>
      <c r="D430" s="111"/>
    </row>
    <row r="431" spans="1:5" s="26" customFormat="1">
      <c r="A431" s="25"/>
      <c r="D431" s="111"/>
    </row>
    <row r="432" spans="1:5" s="26" customFormat="1">
      <c r="A432" s="25"/>
      <c r="D432" s="111"/>
    </row>
    <row r="433" spans="1:4" s="26" customFormat="1">
      <c r="A433" s="25"/>
      <c r="D433" s="111"/>
    </row>
    <row r="434" spans="1:4" s="26" customFormat="1">
      <c r="A434" s="25"/>
      <c r="D434" s="111"/>
    </row>
    <row r="435" spans="1:4" s="26" customFormat="1">
      <c r="A435" s="25"/>
      <c r="D435" s="111"/>
    </row>
    <row r="436" spans="1:4" s="26" customFormat="1">
      <c r="A436" s="25"/>
      <c r="D436" s="111"/>
    </row>
    <row r="437" spans="1:4" s="26" customFormat="1">
      <c r="A437" s="25"/>
      <c r="D437" s="111"/>
    </row>
    <row r="438" spans="1:4" s="26" customFormat="1">
      <c r="A438" s="25"/>
      <c r="D438" s="111"/>
    </row>
    <row r="439" spans="1:4" s="26" customFormat="1">
      <c r="A439" s="25"/>
      <c r="D439" s="111"/>
    </row>
    <row r="440" spans="1:4" s="26" customFormat="1">
      <c r="A440" s="25"/>
      <c r="D440" s="111"/>
    </row>
    <row r="441" spans="1:4" s="26" customFormat="1">
      <c r="A441" s="25"/>
      <c r="D441" s="111"/>
    </row>
    <row r="442" spans="1:4" s="26" customFormat="1">
      <c r="A442" s="25"/>
      <c r="D442" s="111"/>
    </row>
    <row r="443" spans="1:4" s="26" customFormat="1">
      <c r="A443" s="25"/>
      <c r="D443" s="111"/>
    </row>
    <row r="444" spans="1:4" s="26" customFormat="1">
      <c r="A444" s="25"/>
      <c r="D444" s="111"/>
    </row>
    <row r="445" spans="1:4" s="26" customFormat="1">
      <c r="A445" s="25"/>
      <c r="D445" s="111"/>
    </row>
    <row r="446" spans="1:4" s="26" customFormat="1">
      <c r="A446" s="25"/>
      <c r="D446" s="111"/>
    </row>
    <row r="447" spans="1:4" s="26" customFormat="1">
      <c r="A447" s="25"/>
      <c r="D447" s="111"/>
    </row>
    <row r="448" spans="1:4" s="26" customFormat="1">
      <c r="A448" s="25"/>
      <c r="D448" s="111"/>
    </row>
    <row r="449" spans="1:4" s="26" customFormat="1">
      <c r="A449" s="25"/>
      <c r="D449" s="111"/>
    </row>
    <row r="450" spans="1:4" s="26" customFormat="1">
      <c r="A450" s="25"/>
      <c r="D450" s="111"/>
    </row>
    <row r="451" spans="1:4" s="26" customFormat="1">
      <c r="A451" s="25"/>
      <c r="D451" s="111"/>
    </row>
    <row r="452" spans="1:4" s="26" customFormat="1">
      <c r="A452" s="25"/>
      <c r="D452" s="111"/>
    </row>
    <row r="453" spans="1:4" s="26" customFormat="1">
      <c r="A453" s="25"/>
      <c r="D453" s="111"/>
    </row>
    <row r="454" spans="1:4" s="26" customFormat="1">
      <c r="A454" s="25"/>
      <c r="D454" s="111"/>
    </row>
    <row r="455" spans="1:4" s="26" customFormat="1">
      <c r="A455" s="25"/>
      <c r="D455" s="111"/>
    </row>
    <row r="456" spans="1:4" s="26" customFormat="1">
      <c r="A456" s="25"/>
      <c r="D456" s="111"/>
    </row>
    <row r="457" spans="1:4" s="26" customFormat="1">
      <c r="A457" s="25"/>
      <c r="D457" s="111"/>
    </row>
    <row r="458" spans="1:4" s="26" customFormat="1">
      <c r="A458" s="25"/>
      <c r="D458" s="111"/>
    </row>
    <row r="459" spans="1:4" s="26" customFormat="1">
      <c r="A459" s="25"/>
      <c r="D459" s="111"/>
    </row>
    <row r="460" spans="1:4" s="26" customFormat="1">
      <c r="A460" s="25"/>
      <c r="D460" s="111"/>
    </row>
    <row r="461" spans="1:4" s="26" customFormat="1">
      <c r="A461" s="25"/>
      <c r="D461" s="111"/>
    </row>
    <row r="462" spans="1:4" s="26" customFormat="1">
      <c r="A462" s="25"/>
      <c r="D462" s="111"/>
    </row>
    <row r="463" spans="1:4" s="26" customFormat="1">
      <c r="A463" s="25"/>
      <c r="D463" s="111"/>
    </row>
    <row r="464" spans="1:4" s="26" customFormat="1">
      <c r="A464" s="25"/>
      <c r="D464" s="111"/>
    </row>
    <row r="465" spans="1:5" s="26" customFormat="1">
      <c r="A465" s="25"/>
      <c r="D465" s="111"/>
    </row>
    <row r="466" spans="1:5" s="26" customFormat="1">
      <c r="A466" s="25"/>
      <c r="D466" s="111"/>
    </row>
    <row r="467" spans="1:5" s="26" customFormat="1">
      <c r="A467" s="25"/>
      <c r="D467" s="111"/>
    </row>
    <row r="468" spans="1:5" s="26" customFormat="1">
      <c r="A468" s="25"/>
      <c r="D468" s="111"/>
    </row>
    <row r="469" spans="1:5" s="26" customFormat="1">
      <c r="A469" s="25"/>
      <c r="D469" s="111"/>
    </row>
    <row r="470" spans="1:5" s="26" customFormat="1">
      <c r="A470" s="25"/>
      <c r="D470" s="111"/>
    </row>
    <row r="471" spans="1:5" s="26" customFormat="1">
      <c r="A471" s="25"/>
      <c r="D471" s="111"/>
    </row>
    <row r="472" spans="1:5" s="26" customFormat="1">
      <c r="A472" s="25"/>
      <c r="D472" s="111"/>
    </row>
    <row r="473" spans="1:5" s="26" customFormat="1">
      <c r="A473" s="25"/>
      <c r="D473" s="111"/>
    </row>
    <row r="474" spans="1:5" s="26" customFormat="1">
      <c r="A474" s="25"/>
      <c r="D474" s="111"/>
    </row>
    <row r="475" spans="1:5" s="26" customFormat="1">
      <c r="A475" s="25"/>
      <c r="D475" s="111"/>
    </row>
    <row r="476" spans="1:5" s="26" customFormat="1">
      <c r="A476" s="25"/>
      <c r="D476" s="111"/>
    </row>
    <row r="477" spans="1:5" s="26" customFormat="1">
      <c r="A477" s="25"/>
      <c r="D477" s="111"/>
    </row>
    <row r="478" spans="1:5" s="26" customFormat="1">
      <c r="A478" s="25"/>
      <c r="D478" s="111"/>
    </row>
    <row r="479" spans="1:5" s="26" customFormat="1">
      <c r="A479" s="25"/>
      <c r="D479" s="111"/>
    </row>
    <row r="480" spans="1:5">
      <c r="D480" s="111"/>
      <c r="E480" s="26"/>
    </row>
    <row r="481" spans="4:5">
      <c r="D481" s="111"/>
      <c r="E481" s="26"/>
    </row>
    <row r="482" spans="4:5">
      <c r="D482" s="111"/>
      <c r="E482" s="26"/>
    </row>
    <row r="483" spans="4:5">
      <c r="D483" s="111"/>
      <c r="E483" s="26"/>
    </row>
    <row r="484" spans="4:5">
      <c r="D484" s="111"/>
      <c r="E484" s="26"/>
    </row>
    <row r="485" spans="4:5">
      <c r="D485" s="111"/>
    </row>
    <row r="486" spans="4:5">
      <c r="D486" s="111"/>
    </row>
    <row r="487" spans="4:5">
      <c r="D487" s="111"/>
    </row>
    <row r="488" spans="4:5">
      <c r="D488" s="111"/>
    </row>
    <row r="489" spans="4:5">
      <c r="D489" s="111"/>
    </row>
    <row r="490" spans="4:5">
      <c r="D490" s="111"/>
    </row>
    <row r="491" spans="4:5">
      <c r="D491" s="111"/>
    </row>
    <row r="492" spans="4:5">
      <c r="D492" s="111"/>
    </row>
    <row r="493" spans="4:5">
      <c r="D493" s="111"/>
    </row>
    <row r="494" spans="4:5">
      <c r="D494" s="111"/>
    </row>
    <row r="495" spans="4:5">
      <c r="D495" s="111"/>
    </row>
    <row r="496" spans="4:5">
      <c r="D496" s="111"/>
    </row>
    <row r="497" spans="4:4">
      <c r="D497" s="111"/>
    </row>
    <row r="498" spans="4:4">
      <c r="D498" s="111"/>
    </row>
    <row r="499" spans="4:4">
      <c r="D499" s="111"/>
    </row>
    <row r="500" spans="4:4">
      <c r="D500"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3" t="s">
        <v>1648</v>
      </c>
      <c r="B4" s="143" t="s">
        <v>1649</v>
      </c>
      <c r="C4" s="143" t="s">
        <v>1650</v>
      </c>
      <c r="D4" s="143" t="s">
        <v>1671</v>
      </c>
      <c r="E4" s="143" t="s">
        <v>1672</v>
      </c>
      <c r="F4" s="143" t="s">
        <v>1673</v>
      </c>
      <c r="G4" s="143" t="s">
        <v>1674</v>
      </c>
      <c r="H4" s="143" t="s">
        <v>1675</v>
      </c>
      <c r="I4" s="143" t="s">
        <v>1676</v>
      </c>
      <c r="J4" s="143" t="s">
        <v>1651</v>
      </c>
      <c r="K4" s="143" t="s">
        <v>1652</v>
      </c>
      <c r="L4" s="143" t="s">
        <v>1677</v>
      </c>
    </row>
    <row r="5" spans="1:12" s="26" customFormat="1" ht="27" customHeight="1">
      <c r="A5" s="253" t="s">
        <v>1653</v>
      </c>
      <c r="B5" s="253" t="s">
        <v>1678</v>
      </c>
      <c r="C5" s="254" t="s">
        <v>1679</v>
      </c>
      <c r="D5" s="257" t="s">
        <v>1680</v>
      </c>
      <c r="E5" s="258">
        <v>8693.99</v>
      </c>
      <c r="F5" s="258">
        <v>8578.6905999999999</v>
      </c>
      <c r="G5" s="259">
        <v>1.52</v>
      </c>
      <c r="H5" s="258">
        <v>13214.864799999999</v>
      </c>
      <c r="I5" s="260">
        <v>41705</v>
      </c>
      <c r="J5" s="260">
        <v>38870</v>
      </c>
      <c r="K5" s="260">
        <v>38875</v>
      </c>
      <c r="L5" s="249" t="s">
        <v>1698</v>
      </c>
    </row>
    <row r="6" spans="1:12" s="26" customFormat="1" ht="27" customHeight="1">
      <c r="A6" s="253" t="s">
        <v>1654</v>
      </c>
      <c r="B6" s="253" t="s">
        <v>1681</v>
      </c>
      <c r="C6" s="254" t="s">
        <v>1679</v>
      </c>
      <c r="D6" s="257" t="s">
        <v>1680</v>
      </c>
      <c r="E6" s="258">
        <v>3500</v>
      </c>
      <c r="F6" s="258">
        <v>875</v>
      </c>
      <c r="G6" s="259">
        <v>1.66</v>
      </c>
      <c r="H6" s="258">
        <v>5810</v>
      </c>
      <c r="I6" s="260">
        <v>40518</v>
      </c>
      <c r="J6" s="260">
        <v>40332</v>
      </c>
      <c r="K6" s="260">
        <v>40337</v>
      </c>
      <c r="L6" s="249" t="s">
        <v>1699</v>
      </c>
    </row>
    <row r="7" spans="1:12" s="26" customFormat="1" ht="27" customHeight="1">
      <c r="A7" s="253" t="s">
        <v>1655</v>
      </c>
      <c r="B7" s="253" t="s">
        <v>1682</v>
      </c>
      <c r="C7" s="254" t="s">
        <v>1679</v>
      </c>
      <c r="D7" s="257" t="s">
        <v>1680</v>
      </c>
      <c r="E7" s="258">
        <v>1500</v>
      </c>
      <c r="F7" s="258">
        <v>375</v>
      </c>
      <c r="G7" s="259">
        <v>5.0999999999999996</v>
      </c>
      <c r="H7" s="258">
        <v>7649.9999999999991</v>
      </c>
      <c r="I7" s="260">
        <v>41270</v>
      </c>
      <c r="J7" s="260">
        <v>41153</v>
      </c>
      <c r="K7" s="260">
        <v>41157</v>
      </c>
      <c r="L7" s="249" t="s">
        <v>1700</v>
      </c>
    </row>
    <row r="8" spans="1:12" s="26" customFormat="1" ht="27" customHeight="1">
      <c r="A8" s="253" t="s">
        <v>1656</v>
      </c>
      <c r="B8" s="253" t="s">
        <v>1683</v>
      </c>
      <c r="C8" s="254" t="s">
        <v>1679</v>
      </c>
      <c r="D8" s="257" t="s">
        <v>1680</v>
      </c>
      <c r="E8" s="258">
        <v>1000</v>
      </c>
      <c r="F8" s="258">
        <v>250</v>
      </c>
      <c r="G8" s="259">
        <v>1</v>
      </c>
      <c r="H8" s="258">
        <v>1000</v>
      </c>
      <c r="I8" s="260" t="s">
        <v>1696</v>
      </c>
      <c r="J8" s="260">
        <v>41153</v>
      </c>
      <c r="K8" s="260">
        <v>41159</v>
      </c>
      <c r="L8" s="249" t="s">
        <v>1701</v>
      </c>
    </row>
    <row r="9" spans="1:12" s="256" customFormat="1" ht="27" customHeight="1">
      <c r="A9" s="253" t="s">
        <v>1657</v>
      </c>
      <c r="B9" s="253" t="s">
        <v>1684</v>
      </c>
      <c r="C9" s="254" t="s">
        <v>1685</v>
      </c>
      <c r="D9" s="257" t="s">
        <v>1680</v>
      </c>
      <c r="E9" s="258">
        <v>3537</v>
      </c>
      <c r="F9" s="258">
        <v>1945.6122</v>
      </c>
      <c r="G9" s="259">
        <v>2</v>
      </c>
      <c r="H9" s="258">
        <v>7074</v>
      </c>
      <c r="I9" s="260">
        <v>41625</v>
      </c>
      <c r="J9" s="260">
        <v>41269</v>
      </c>
      <c r="K9" s="260">
        <v>41271</v>
      </c>
      <c r="L9" s="249" t="s">
        <v>1702</v>
      </c>
    </row>
    <row r="10" spans="1:12" s="256" customFormat="1" ht="27" customHeight="1">
      <c r="A10" s="253" t="s">
        <v>1658</v>
      </c>
      <c r="B10" s="253" t="s">
        <v>1686</v>
      </c>
      <c r="C10" s="254" t="s">
        <v>1685</v>
      </c>
      <c r="D10" s="257" t="s">
        <v>1680</v>
      </c>
      <c r="E10" s="258">
        <v>3500</v>
      </c>
      <c r="F10" s="258" t="s">
        <v>1692</v>
      </c>
      <c r="G10" s="259">
        <v>1</v>
      </c>
      <c r="H10" s="258">
        <v>3500</v>
      </c>
      <c r="I10" s="260" t="s">
        <v>1696</v>
      </c>
      <c r="J10" s="260">
        <v>41467</v>
      </c>
      <c r="K10" s="260">
        <v>41474</v>
      </c>
      <c r="L10" s="249" t="s">
        <v>1703</v>
      </c>
    </row>
    <row r="11" spans="1:12" s="256" customFormat="1" ht="27" customHeight="1">
      <c r="A11" s="253" t="s">
        <v>1659</v>
      </c>
      <c r="B11" s="253" t="s">
        <v>1687</v>
      </c>
      <c r="C11" s="254" t="s">
        <v>1685</v>
      </c>
      <c r="D11" s="257" t="s">
        <v>1680</v>
      </c>
      <c r="E11" s="258">
        <v>5000</v>
      </c>
      <c r="F11" s="258">
        <v>1608.3334</v>
      </c>
      <c r="G11" s="259">
        <v>1</v>
      </c>
      <c r="H11" s="258">
        <v>5000</v>
      </c>
      <c r="I11" s="260" t="s">
        <v>1696</v>
      </c>
      <c r="J11" s="260">
        <v>41484</v>
      </c>
      <c r="K11" s="260">
        <v>41494</v>
      </c>
      <c r="L11" s="249" t="s">
        <v>1712</v>
      </c>
    </row>
    <row r="12" spans="1:12" s="256" customFormat="1" ht="27" customHeight="1">
      <c r="A12" s="253" t="s">
        <v>1660</v>
      </c>
      <c r="B12" s="253" t="s">
        <v>1688</v>
      </c>
      <c r="C12" s="254" t="s">
        <v>1685</v>
      </c>
      <c r="D12" s="257" t="s">
        <v>1680</v>
      </c>
      <c r="E12" s="258">
        <v>7730</v>
      </c>
      <c r="F12" s="258">
        <v>4991.75</v>
      </c>
      <c r="G12" s="259">
        <v>7.8</v>
      </c>
      <c r="H12" s="258">
        <v>60294</v>
      </c>
      <c r="I12" s="260">
        <v>41542</v>
      </c>
      <c r="J12" s="260">
        <v>41484</v>
      </c>
      <c r="K12" s="260">
        <v>41494</v>
      </c>
      <c r="L12" s="249" t="s">
        <v>1710</v>
      </c>
    </row>
    <row r="13" spans="1:12" s="256" customFormat="1" ht="27" customHeight="1">
      <c r="A13" s="253" t="s">
        <v>1661</v>
      </c>
      <c r="B13" s="253" t="s">
        <v>1689</v>
      </c>
      <c r="C13" s="254" t="s">
        <v>1685</v>
      </c>
      <c r="D13" s="257" t="s">
        <v>1680</v>
      </c>
      <c r="E13" s="258">
        <v>3060</v>
      </c>
      <c r="F13" s="258" t="s">
        <v>1696</v>
      </c>
      <c r="G13" s="259">
        <v>1</v>
      </c>
      <c r="H13" s="258">
        <v>3060</v>
      </c>
      <c r="I13" s="260" t="s">
        <v>1696</v>
      </c>
      <c r="J13" s="260">
        <v>41544</v>
      </c>
      <c r="K13" s="260">
        <v>41563</v>
      </c>
      <c r="L13" s="249" t="s">
        <v>1704</v>
      </c>
    </row>
    <row r="14" spans="1:12" s="256" customFormat="1" ht="27" customHeight="1">
      <c r="A14" s="253" t="s">
        <v>1662</v>
      </c>
      <c r="B14" s="253" t="s">
        <v>1690</v>
      </c>
      <c r="C14" s="250"/>
      <c r="D14" s="257" t="s">
        <v>1693</v>
      </c>
      <c r="E14" s="258">
        <v>2600</v>
      </c>
      <c r="F14" s="258">
        <v>600</v>
      </c>
      <c r="G14" s="259">
        <v>1</v>
      </c>
      <c r="H14" s="250" t="s">
        <v>1691</v>
      </c>
      <c r="I14" s="255" t="s">
        <v>1692</v>
      </c>
      <c r="J14" s="260">
        <v>41666</v>
      </c>
      <c r="K14" s="255" t="s">
        <v>1692</v>
      </c>
      <c r="L14" s="249" t="s">
        <v>1705</v>
      </c>
    </row>
    <row r="15" spans="1:12" s="256" customFormat="1" ht="27" customHeight="1">
      <c r="A15" s="253" t="s">
        <v>1663</v>
      </c>
      <c r="B15" s="253" t="s">
        <v>1694</v>
      </c>
      <c r="C15" s="250"/>
      <c r="D15" s="257" t="s">
        <v>1693</v>
      </c>
      <c r="E15" s="258">
        <v>500</v>
      </c>
      <c r="F15" s="258">
        <v>100</v>
      </c>
      <c r="G15" s="259" t="s">
        <v>1697</v>
      </c>
      <c r="H15" s="250" t="s">
        <v>1697</v>
      </c>
      <c r="I15" s="255" t="s">
        <v>1697</v>
      </c>
      <c r="J15" s="260">
        <v>41666</v>
      </c>
      <c r="K15" s="255" t="s">
        <v>1697</v>
      </c>
      <c r="L15" s="249" t="s">
        <v>1706</v>
      </c>
    </row>
    <row r="16" spans="1:12" s="256" customFormat="1" ht="27" customHeight="1">
      <c r="A16" s="253" t="s">
        <v>1664</v>
      </c>
      <c r="B16" s="253" t="s">
        <v>1695</v>
      </c>
      <c r="C16" s="250"/>
      <c r="D16" s="257" t="s">
        <v>1693</v>
      </c>
      <c r="E16" s="258">
        <v>1100</v>
      </c>
      <c r="F16" s="258" t="s">
        <v>1697</v>
      </c>
      <c r="G16" s="259" t="s">
        <v>1697</v>
      </c>
      <c r="H16" s="250" t="s">
        <v>1697</v>
      </c>
      <c r="I16" s="255" t="s">
        <v>1697</v>
      </c>
      <c r="J16" s="260">
        <v>41666</v>
      </c>
      <c r="K16" s="255" t="s">
        <v>1697</v>
      </c>
      <c r="L16" s="249" t="s">
        <v>1707</v>
      </c>
    </row>
    <row r="17" spans="1:12" s="256" customFormat="1" ht="27" customHeight="1">
      <c r="A17" s="253" t="s">
        <v>1665</v>
      </c>
      <c r="B17" s="253" t="s">
        <v>1666</v>
      </c>
      <c r="C17" s="250"/>
      <c r="D17" s="257" t="s">
        <v>1693</v>
      </c>
      <c r="E17" s="258">
        <v>1000</v>
      </c>
      <c r="F17" s="258" t="s">
        <v>1697</v>
      </c>
      <c r="G17" s="259" t="s">
        <v>1697</v>
      </c>
      <c r="H17" s="250" t="s">
        <v>1697</v>
      </c>
      <c r="I17" s="255" t="s">
        <v>1697</v>
      </c>
      <c r="J17" s="260">
        <v>41666</v>
      </c>
      <c r="K17" s="255" t="s">
        <v>1697</v>
      </c>
      <c r="L17" s="249" t="s">
        <v>1708</v>
      </c>
    </row>
    <row r="18" spans="1:12" s="256" customFormat="1" ht="27" customHeight="1">
      <c r="A18" s="253" t="s">
        <v>1667</v>
      </c>
      <c r="B18" s="253" t="s">
        <v>1668</v>
      </c>
      <c r="C18" s="250"/>
      <c r="D18" s="257" t="s">
        <v>1693</v>
      </c>
      <c r="E18" s="258">
        <v>2000</v>
      </c>
      <c r="F18" s="258">
        <v>500</v>
      </c>
      <c r="G18" s="259" t="s">
        <v>1697</v>
      </c>
      <c r="H18" s="250" t="s">
        <v>1697</v>
      </c>
      <c r="I18" s="255" t="s">
        <v>1697</v>
      </c>
      <c r="J18" s="260">
        <v>41666</v>
      </c>
      <c r="K18" s="255" t="s">
        <v>1697</v>
      </c>
      <c r="L18" s="249" t="s">
        <v>1709</v>
      </c>
    </row>
    <row r="19" spans="1:12" s="256" customFormat="1" ht="27" customHeight="1">
      <c r="A19" s="253" t="s">
        <v>1669</v>
      </c>
      <c r="B19" s="253" t="s">
        <v>1670</v>
      </c>
      <c r="C19" s="250"/>
      <c r="D19" s="257" t="s">
        <v>1693</v>
      </c>
      <c r="E19" s="258">
        <v>1400</v>
      </c>
      <c r="F19" s="258" t="s">
        <v>1697</v>
      </c>
      <c r="G19" s="259" t="s">
        <v>1697</v>
      </c>
      <c r="H19" s="250" t="s">
        <v>1697</v>
      </c>
      <c r="I19" s="255" t="s">
        <v>1697</v>
      </c>
      <c r="J19" s="260">
        <v>41666</v>
      </c>
      <c r="K19" s="255" t="s">
        <v>1697</v>
      </c>
      <c r="L19" s="249" t="s">
        <v>1711</v>
      </c>
    </row>
    <row r="20" spans="1:12" s="256"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2014-08-18T05:22:19Z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