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90" windowWidth="19440" windowHeight="11550" tabRatio="933"/>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calcMode="autoNoTable" iterate="1"/>
</workbook>
</file>

<file path=xl/calcChain.xml><?xml version="1.0" encoding="utf-8"?>
<calcChain xmlns="http://schemas.openxmlformats.org/spreadsheetml/2006/main">
  <c r="H7" i="1" l="1"/>
  <c r="G6" i="8" l="1"/>
  <c r="F6" i="8"/>
  <c r="E6" i="8"/>
  <c r="D6" i="8"/>
  <c r="C6" i="8"/>
  <c r="B6" i="8"/>
  <c r="R158" i="8" l="1"/>
  <c r="Q158" i="8"/>
  <c r="P158" i="8"/>
  <c r="O158" i="8"/>
  <c r="BB156" i="8"/>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AO1" i="20"/>
  <c r="B69" i="7"/>
  <c r="N1" i="8"/>
  <c r="J65" i="7"/>
  <c r="P61" i="7"/>
  <c r="P10" i="7"/>
  <c r="P58" i="7"/>
  <c r="J74" i="7"/>
  <c r="P21" i="7"/>
  <c r="P19" i="7"/>
  <c r="B57" i="7"/>
  <c r="I54" i="7"/>
  <c r="J30" i="7"/>
  <c r="B29" i="7"/>
  <c r="J25" i="7"/>
  <c r="B24" i="7"/>
  <c r="J53" i="7"/>
  <c r="P32" i="7"/>
  <c r="B52" i="7"/>
  <c r="P28" i="7"/>
  <c r="J57" i="7"/>
  <c r="J38" i="7"/>
  <c r="B56" i="7"/>
  <c r="J29" i="7"/>
  <c r="I70" i="7"/>
  <c r="B68" i="7"/>
  <c r="B15" i="7"/>
  <c r="B26" i="7"/>
  <c r="B32" i="7"/>
  <c r="I47" i="7"/>
  <c r="P31" i="7"/>
  <c r="J48" i="7"/>
  <c r="J50" i="7"/>
  <c r="B47" i="7"/>
  <c r="J24" i="7"/>
  <c r="J22" i="7"/>
  <c r="J19" i="7"/>
  <c r="B21" i="7"/>
  <c r="B19" i="7"/>
  <c r="J56" i="7"/>
  <c r="I52" i="7"/>
  <c r="J32" i="7"/>
  <c r="J11" i="7"/>
  <c r="J41" i="7"/>
  <c r="P70" i="7"/>
  <c r="P68" i="7"/>
  <c r="I64" i="7"/>
  <c r="P52" i="7"/>
  <c r="J63" i="7"/>
  <c r="P48" i="7"/>
  <c r="P42" i="7"/>
  <c r="J51" i="7"/>
  <c r="P40" i="7"/>
  <c r="I48" i="7"/>
  <c r="B61" i="7"/>
  <c r="J58" i="7"/>
  <c r="I32" i="7"/>
  <c r="J31" i="7"/>
  <c r="B28" i="7"/>
  <c r="I26" i="7"/>
  <c r="J1" i="28"/>
  <c r="P29" i="7"/>
  <c r="J54" i="7"/>
  <c r="P27" i="7"/>
  <c r="B49" i="7"/>
  <c r="I63" i="7"/>
  <c r="P59" i="7"/>
  <c r="J62" i="7"/>
  <c r="P54" i="7"/>
  <c r="I19" i="7"/>
  <c r="J18" i="7"/>
  <c r="I14" i="7"/>
  <c r="J13" i="7"/>
  <c r="B45" i="7"/>
  <c r="J42" i="7"/>
  <c r="J61" i="7"/>
  <c r="P74" i="7"/>
  <c r="I36" i="7"/>
  <c r="B27" i="7"/>
  <c r="J35" i="7"/>
  <c r="B58" i="7"/>
  <c r="I11" i="7"/>
  <c r="I51" i="7"/>
  <c r="B9" i="7"/>
  <c r="J45" i="7"/>
  <c r="I38" i="7"/>
  <c r="B22" i="7"/>
  <c r="J10" i="7"/>
  <c r="I16" i="7"/>
  <c r="P73" i="7"/>
  <c r="P33" i="7"/>
  <c r="I30" i="7"/>
  <c r="I22" i="7"/>
  <c r="J20" i="7"/>
  <c r="J21" i="7"/>
  <c r="I74" i="7"/>
  <c r="I62" i="7"/>
  <c r="J73" i="7"/>
  <c r="B59" i="7"/>
  <c r="P75" i="7"/>
  <c r="I69" i="7"/>
  <c r="P51" i="7"/>
  <c r="P49" i="7"/>
  <c r="B48" i="7"/>
  <c r="I45" i="7"/>
  <c r="B51" i="7"/>
  <c r="I49" i="7"/>
  <c r="P13" i="7"/>
  <c r="B18" i="7"/>
  <c r="P11" i="7"/>
  <c r="B10" i="7"/>
  <c r="I50" i="7"/>
  <c r="P24" i="7"/>
  <c r="J49" i="7"/>
  <c r="P20" i="7"/>
  <c r="J17" i="7"/>
  <c r="B16" i="7"/>
  <c r="P62" i="7"/>
  <c r="P57" i="7"/>
  <c r="I66" i="7"/>
  <c r="B64" i="7"/>
  <c r="I75" i="7"/>
  <c r="B73" i="7"/>
  <c r="J75" i="7"/>
  <c r="B11" i="7"/>
  <c r="I41" i="7"/>
  <c r="J69" i="7"/>
  <c r="J40" i="7"/>
  <c r="I44" i="7"/>
  <c r="J43" i="7"/>
  <c r="J28" i="7"/>
  <c r="P41" i="7"/>
  <c r="J16" i="7"/>
  <c r="B31" i="7"/>
  <c r="B12" i="7"/>
  <c r="I10" i="7"/>
  <c r="P43" i="7"/>
  <c r="P39" i="7"/>
  <c r="P53" i="7"/>
  <c r="P15" i="7"/>
  <c r="J52" i="7"/>
  <c r="P65" i="7"/>
  <c r="P63" i="7"/>
  <c r="P25" i="7"/>
  <c r="P23" i="7"/>
  <c r="J36" i="7"/>
  <c r="J39" i="7"/>
  <c r="J1" i="20"/>
  <c r="P26" i="7"/>
  <c r="B30" i="7"/>
  <c r="I58" i="7"/>
  <c r="B33" i="7"/>
  <c r="I31" i="7"/>
  <c r="P50" i="7"/>
  <c r="B50" i="7"/>
  <c r="B40" i="7"/>
  <c r="I20" i="7"/>
  <c r="I24" i="7"/>
  <c r="I29" i="7"/>
  <c r="J12" i="7"/>
  <c r="I25" i="7"/>
  <c r="J27" i="7"/>
  <c r="P38" i="7"/>
  <c r="B70" i="7"/>
  <c r="P47" i="7"/>
  <c r="P44" i="7"/>
  <c r="P9" i="7"/>
  <c r="B75" i="7"/>
  <c r="B42" i="7"/>
  <c r="B17" i="7"/>
  <c r="P35" i="7"/>
  <c r="B37" i="7"/>
  <c r="P69" i="7"/>
  <c r="P64" i="7"/>
  <c r="B63" i="7"/>
  <c r="J59" i="7"/>
  <c r="P66" i="7"/>
  <c r="I61" i="7"/>
  <c r="P12" i="7"/>
  <c r="B36" i="7"/>
  <c r="J33" i="7"/>
  <c r="I39" i="7"/>
  <c r="B53" i="7"/>
  <c r="B71" i="7"/>
  <c r="J68" i="7"/>
  <c r="I73" i="7"/>
  <c r="J44" i="7"/>
  <c r="J26" i="7"/>
  <c r="I65" i="7"/>
  <c r="B44" i="7"/>
  <c r="I13" i="7"/>
  <c r="B23" i="7"/>
  <c r="P37" i="7"/>
  <c r="I17" i="7"/>
  <c r="I28" i="7"/>
  <c r="I35" i="7"/>
  <c r="B62" i="7"/>
  <c r="I59" i="7"/>
  <c r="P56" i="7"/>
  <c r="P17" i="7"/>
  <c r="I53" i="7"/>
  <c r="I27" i="7"/>
  <c r="P18" i="7"/>
  <c r="P14" i="7"/>
  <c r="I42" i="7"/>
  <c r="I33" i="7"/>
  <c r="B35" i="7"/>
  <c r="B38" i="7"/>
  <c r="J1" i="8"/>
  <c r="P22" i="7"/>
  <c r="I43" i="7"/>
  <c r="B41" i="7"/>
  <c r="I21" i="7"/>
  <c r="J37" i="7"/>
  <c r="P45" i="7"/>
  <c r="J47" i="7"/>
  <c r="I12" i="7"/>
  <c r="B25" i="7"/>
  <c r="I23" i="7"/>
  <c r="B20" i="7"/>
  <c r="I18" i="7"/>
  <c r="B14" i="7"/>
  <c r="J15" i="7"/>
  <c r="P36" i="7"/>
  <c r="I68" i="7"/>
  <c r="I57" i="7"/>
  <c r="B54" i="7"/>
  <c r="B74" i="7"/>
  <c r="J70" i="7"/>
  <c r="I40" i="7"/>
  <c r="I15" i="7"/>
  <c r="P30" i="7"/>
  <c r="J66" i="7"/>
  <c r="B65" i="7"/>
  <c r="B39" i="7"/>
  <c r="I37" i="7"/>
  <c r="P71" i="7"/>
  <c r="J64" i="7"/>
  <c r="P16" i="7"/>
  <c r="I56" i="7"/>
  <c r="J14" i="7"/>
  <c r="B13" i="7"/>
  <c r="J9" i="7"/>
  <c r="I9" i="7"/>
  <c r="J23" i="7"/>
  <c r="B66" i="7"/>
  <c r="J71" i="7"/>
  <c r="B43" i="7"/>
  <c r="I71" i="7"/>
  <c r="D9" i="7" l="1"/>
  <c r="C10" i="7"/>
  <c r="D70" i="7"/>
  <c r="C52" i="7"/>
  <c r="H19" i="7"/>
  <c r="D20" i="7"/>
  <c r="F65" i="7"/>
  <c r="K65" i="7"/>
  <c r="D49" i="7"/>
  <c r="F16" i="7"/>
  <c r="K16" i="7"/>
  <c r="K62" i="7"/>
  <c r="H31" i="7"/>
  <c r="F26" i="7"/>
  <c r="C42" i="7"/>
  <c r="O49" i="7"/>
  <c r="D21" i="7"/>
  <c r="H58" i="7"/>
  <c r="F17" i="7"/>
  <c r="O33" i="7"/>
  <c r="H28" i="7"/>
  <c r="O65" i="7"/>
  <c r="D45" i="7"/>
  <c r="O22" i="7"/>
  <c r="K45" i="7"/>
  <c r="C65" i="7"/>
  <c r="K9" i="7"/>
  <c r="K54" i="7"/>
  <c r="O12" i="7"/>
  <c r="D27" i="7"/>
  <c r="F27" i="7"/>
  <c r="O61" i="7"/>
  <c r="C66" i="7"/>
  <c r="C39" i="7"/>
  <c r="K23" i="7"/>
  <c r="C24" i="7"/>
  <c r="O51" i="7"/>
  <c r="D63" i="7"/>
  <c r="D36" i="7"/>
  <c r="F36" i="7"/>
  <c r="D14" i="7"/>
  <c r="F14" i="7"/>
  <c r="D61" i="7"/>
  <c r="H43" i="7"/>
  <c r="O39" i="7"/>
  <c r="C15" i="7"/>
  <c r="D30" i="7"/>
  <c r="H11" i="7"/>
  <c r="C74" i="7"/>
  <c r="K22" i="7"/>
  <c r="C70" i="7"/>
  <c r="F19" i="7"/>
  <c r="O71" i="7"/>
  <c r="D32" i="7"/>
  <c r="K25" i="7"/>
  <c r="H64" i="7"/>
  <c r="D73" i="7"/>
  <c r="H14" i="7"/>
  <c r="C51" i="7"/>
  <c r="D11" i="7"/>
  <c r="O17" i="7"/>
  <c r="C22" i="7"/>
  <c r="O47" i="7"/>
  <c r="C31" i="7"/>
  <c r="K74" i="7"/>
  <c r="D31" i="7"/>
  <c r="F43" i="7"/>
  <c r="H56" i="7"/>
  <c r="H66" i="7"/>
  <c r="C45" i="7"/>
  <c r="K56" i="7"/>
  <c r="O63" i="7"/>
  <c r="H54" i="7"/>
  <c r="K11" i="7"/>
  <c r="C38" i="7"/>
  <c r="K51" i="7"/>
  <c r="K28" i="7"/>
  <c r="F35" i="7"/>
  <c r="C20" i="7"/>
  <c r="C44" i="7"/>
  <c r="H25" i="7"/>
  <c r="D22" i="7"/>
  <c r="F13" i="7"/>
  <c r="D74" i="7"/>
  <c r="K59" i="7"/>
  <c r="F73" i="7"/>
  <c r="O45" i="7"/>
  <c r="O52" i="7"/>
  <c r="F70" i="7"/>
  <c r="D28" i="7"/>
  <c r="K43" i="7"/>
  <c r="F24" i="7"/>
  <c r="K71" i="7"/>
  <c r="K15" i="7"/>
  <c r="O29" i="7"/>
  <c r="D47" i="7"/>
  <c r="F66" i="7"/>
  <c r="F39" i="7"/>
  <c r="H39" i="7"/>
  <c r="H17" i="7"/>
  <c r="C63" i="7"/>
  <c r="O62" i="7"/>
  <c r="O69" i="7"/>
  <c r="O73" i="7"/>
  <c r="O43" i="7"/>
  <c r="K33" i="7"/>
  <c r="K12" i="7"/>
  <c r="C30" i="7"/>
  <c r="C9" i="7"/>
  <c r="F42" i="7"/>
  <c r="F20" i="7"/>
  <c r="K75" i="7"/>
  <c r="O57" i="7"/>
  <c r="O16" i="7"/>
  <c r="O26" i="7"/>
  <c r="H38" i="7"/>
  <c r="F23" i="7"/>
  <c r="O14" i="7"/>
  <c r="O35" i="7"/>
  <c r="K69" i="7"/>
  <c r="O24" i="7"/>
  <c r="F58" i="7"/>
  <c r="C40" i="7"/>
  <c r="D25" i="7"/>
  <c r="H36" i="7"/>
  <c r="F21" i="7"/>
  <c r="K48" i="7"/>
  <c r="K40" i="7"/>
  <c r="C41" i="7"/>
  <c r="K18" i="7"/>
  <c r="C19" i="7"/>
  <c r="D53" i="7"/>
  <c r="H37" i="7"/>
  <c r="D38" i="7"/>
  <c r="H15" i="7"/>
  <c r="D16" i="7"/>
  <c r="K49" i="7"/>
  <c r="C50" i="7"/>
  <c r="K26" i="7"/>
  <c r="C27" i="7"/>
  <c r="F74" i="7"/>
  <c r="F30" i="7"/>
  <c r="H20" i="7"/>
  <c r="O42" i="7"/>
  <c r="K31" i="7"/>
  <c r="K17" i="7"/>
  <c r="F54" i="7"/>
  <c r="D29" i="7"/>
  <c r="K68" i="7"/>
  <c r="K29" i="7"/>
  <c r="F75" i="7"/>
  <c r="O10" i="7"/>
  <c r="F53" i="7"/>
  <c r="H10" i="7"/>
  <c r="H70" i="7"/>
  <c r="D65" i="7"/>
  <c r="H53" i="7"/>
  <c r="D54" i="7"/>
  <c r="F38" i="7"/>
  <c r="K38" i="7"/>
  <c r="D68" i="7"/>
  <c r="F50" i="7"/>
  <c r="K50" i="7"/>
  <c r="C35" i="7"/>
  <c r="H35" i="7"/>
  <c r="K63" i="7"/>
  <c r="C64" i="7"/>
  <c r="F47" i="7"/>
  <c r="K47" i="7"/>
  <c r="C43" i="7"/>
  <c r="H63" i="7"/>
  <c r="K14" i="7"/>
  <c r="C61" i="7"/>
  <c r="D26" i="7"/>
  <c r="D12" i="7"/>
  <c r="F56" i="7"/>
  <c r="C23" i="7"/>
  <c r="D39" i="7"/>
  <c r="D57" i="7"/>
  <c r="O44" i="7"/>
  <c r="O58" i="7"/>
  <c r="O56" i="7"/>
  <c r="D41" i="7"/>
  <c r="C14" i="7"/>
  <c r="O25" i="7"/>
  <c r="F25" i="7"/>
  <c r="F11" i="7"/>
  <c r="D48" i="7"/>
  <c r="H22" i="7"/>
  <c r="F61" i="7"/>
  <c r="D17" i="7"/>
  <c r="C47" i="7"/>
  <c r="H59" i="7"/>
  <c r="C28" i="7"/>
  <c r="F40" i="7"/>
  <c r="D62" i="7"/>
  <c r="D66" i="7"/>
  <c r="O66" i="7"/>
  <c r="C36" i="7"/>
  <c r="D56" i="7"/>
  <c r="C12" i="7"/>
  <c r="F51" i="7"/>
  <c r="F28" i="7"/>
  <c r="D35" i="7"/>
  <c r="K19" i="7"/>
  <c r="K10" i="7"/>
  <c r="H48" i="7"/>
  <c r="D44" i="7"/>
  <c r="C57" i="7"/>
  <c r="O38" i="7"/>
  <c r="K61" i="7"/>
  <c r="K36" i="7"/>
  <c r="F69" i="7"/>
  <c r="C75" i="7"/>
  <c r="O36" i="7"/>
  <c r="H27" i="7"/>
  <c r="O9" i="7"/>
  <c r="D19" i="7"/>
  <c r="K24" i="7"/>
  <c r="H40" i="7"/>
  <c r="C16" i="7"/>
  <c r="K52" i="7"/>
  <c r="D24" i="7"/>
  <c r="O75" i="7"/>
  <c r="H61" i="7"/>
  <c r="C17" i="7"/>
  <c r="F48" i="7"/>
  <c r="H74" i="7"/>
  <c r="O48" i="7"/>
  <c r="O70" i="7"/>
  <c r="K73" i="7"/>
  <c r="F33" i="7"/>
  <c r="F12" i="7"/>
  <c r="H45" i="7"/>
  <c r="H30" i="7"/>
  <c r="H9" i="7"/>
  <c r="K42" i="7"/>
  <c r="K20" i="7"/>
  <c r="H52" i="7"/>
  <c r="H65" i="7"/>
  <c r="C53" i="7"/>
  <c r="O53" i="7"/>
  <c r="D23" i="7"/>
  <c r="F63" i="7"/>
  <c r="K70" i="7"/>
  <c r="H73" i="7"/>
  <c r="F57" i="7"/>
  <c r="C68" i="7"/>
  <c r="K39" i="7"/>
  <c r="H24" i="7"/>
  <c r="D52" i="7"/>
  <c r="D37" i="7"/>
  <c r="K21" i="7"/>
  <c r="C49" i="7"/>
  <c r="H32" i="7"/>
  <c r="H16" i="7"/>
  <c r="E23" i="7"/>
  <c r="F31" i="7"/>
  <c r="K27" i="7"/>
  <c r="D40" i="7"/>
  <c r="E52" i="7"/>
  <c r="K66" i="7"/>
  <c r="K35" i="7"/>
  <c r="O64" i="7"/>
  <c r="C21" i="7"/>
  <c r="H68" i="7"/>
  <c r="H12" i="7"/>
  <c r="F18" i="7"/>
  <c r="C33" i="7"/>
  <c r="F9" i="7"/>
  <c r="F45" i="7"/>
  <c r="C11" i="7"/>
  <c r="C48" i="7"/>
  <c r="K30" i="7"/>
  <c r="F22" i="7"/>
  <c r="K13" i="7"/>
  <c r="E43" i="7"/>
  <c r="E62" i="7"/>
  <c r="C37" i="7"/>
  <c r="E29" i="7"/>
  <c r="D51" i="7"/>
  <c r="E50" i="7"/>
  <c r="F71" i="7"/>
  <c r="H69" i="7"/>
  <c r="K32" i="7"/>
  <c r="H18" i="7"/>
  <c r="K58" i="7"/>
  <c r="D15" i="7"/>
  <c r="F41" i="7"/>
  <c r="C26" i="7"/>
  <c r="H23" i="7"/>
  <c r="E32" i="7"/>
  <c r="O20" i="7"/>
  <c r="C69" i="7"/>
  <c r="H75" i="7"/>
  <c r="D42" i="7"/>
  <c r="H42" i="7"/>
  <c r="O27" i="7"/>
  <c r="O18" i="7"/>
  <c r="E35" i="7"/>
  <c r="K44" i="7"/>
  <c r="C58" i="7"/>
  <c r="H71" i="7"/>
  <c r="O15" i="7"/>
  <c r="C54" i="7"/>
  <c r="O21" i="7"/>
  <c r="E58" i="7"/>
  <c r="E70" i="7"/>
  <c r="C73" i="7"/>
  <c r="O40" i="7"/>
  <c r="D71" i="7"/>
  <c r="E9" i="7"/>
  <c r="O74" i="7"/>
  <c r="E40" i="7"/>
  <c r="O41" i="7"/>
  <c r="H41" i="7"/>
  <c r="E73" i="7"/>
  <c r="O28" i="7"/>
  <c r="E59" i="7"/>
  <c r="D69" i="7"/>
  <c r="D33" i="7"/>
  <c r="C59" i="7"/>
  <c r="H47" i="7"/>
  <c r="D43" i="7"/>
  <c r="C56" i="7"/>
  <c r="F29" i="7"/>
  <c r="O37" i="7"/>
  <c r="E17" i="7"/>
  <c r="O31" i="7"/>
  <c r="E47" i="7"/>
  <c r="H21" i="7"/>
  <c r="F37" i="7"/>
  <c r="D18" i="7"/>
  <c r="F64" i="7"/>
  <c r="C29" i="7"/>
  <c r="O13" i="7"/>
  <c r="C32" i="7"/>
  <c r="D59" i="7"/>
  <c r="C25" i="7"/>
  <c r="F44" i="7"/>
  <c r="H57" i="7"/>
  <c r="K37" i="7"/>
  <c r="O50" i="7"/>
  <c r="F52" i="7"/>
  <c r="O30" i="7"/>
  <c r="F62" i="7"/>
  <c r="K64" i="7"/>
  <c r="E49" i="7"/>
  <c r="E22" i="7"/>
  <c r="F32" i="7"/>
  <c r="C18" i="7"/>
  <c r="H44" i="7"/>
  <c r="H29" i="7"/>
  <c r="F15" i="7"/>
  <c r="K41" i="7"/>
  <c r="H26" i="7"/>
  <c r="H51" i="7"/>
  <c r="E54" i="7"/>
  <c r="E41" i="7"/>
  <c r="E56" i="7"/>
  <c r="F68" i="7"/>
  <c r="E44" i="7"/>
  <c r="D64" i="7"/>
  <c r="E10" i="7"/>
  <c r="D75" i="7"/>
  <c r="C62" i="7"/>
  <c r="H13" i="7"/>
  <c r="D10" i="7"/>
  <c r="F49" i="7"/>
  <c r="O11" i="7"/>
  <c r="E69" i="7"/>
  <c r="H33" i="7"/>
  <c r="F59" i="7"/>
  <c r="E66" i="7"/>
  <c r="E16" i="7"/>
  <c r="H50" i="7"/>
  <c r="C71" i="7"/>
  <c r="O19" i="7"/>
  <c r="D50" i="7"/>
  <c r="O59" i="7"/>
  <c r="H62" i="7"/>
  <c r="K57" i="7"/>
  <c r="F10" i="7"/>
  <c r="D58" i="7"/>
  <c r="O54" i="7"/>
  <c r="D13" i="7"/>
  <c r="O68" i="7"/>
  <c r="E21" i="7"/>
  <c r="O32" i="7"/>
  <c r="E51" i="7"/>
  <c r="C13" i="7"/>
  <c r="K53" i="7"/>
  <c r="O23" i="7"/>
  <c r="H49" i="7"/>
  <c r="E42" i="7"/>
  <c r="E19" i="7"/>
  <c r="E48" i="7"/>
  <c r="E28" i="7"/>
  <c r="E27" i="7"/>
  <c r="E15" i="7"/>
  <c r="E12" i="7"/>
  <c r="E33" i="7"/>
  <c r="E61" i="7"/>
  <c r="E13" i="7"/>
  <c r="E45" i="7"/>
  <c r="E71" i="7"/>
  <c r="E26" i="7"/>
  <c r="E57" i="7"/>
  <c r="E30" i="7"/>
  <c r="E64" i="7"/>
  <c r="E74" i="7"/>
  <c r="E38" i="7"/>
  <c r="E24" i="7"/>
  <c r="E18" i="7"/>
  <c r="E68" i="7"/>
  <c r="E75" i="7"/>
  <c r="E25" i="7"/>
  <c r="E20" i="7"/>
  <c r="E14" i="7"/>
  <c r="E31" i="7"/>
  <c r="E53" i="7"/>
  <c r="E39" i="7"/>
  <c r="E65" i="7"/>
  <c r="E63" i="7"/>
  <c r="E36" i="7"/>
  <c r="E37" i="7"/>
  <c r="E11" i="7"/>
  <c r="O76" i="7" l="1"/>
  <c r="L10" i="7"/>
  <c r="N10" i="7"/>
  <c r="G10" i="7"/>
  <c r="M10" i="7"/>
  <c r="G59" i="7"/>
  <c r="M59" i="7"/>
  <c r="L59" i="7"/>
  <c r="N59" i="7"/>
  <c r="G49" i="7"/>
  <c r="L49" i="7"/>
  <c r="M49" i="7"/>
  <c r="N49" i="7"/>
  <c r="L68" i="7"/>
  <c r="N68" i="7"/>
  <c r="M68" i="7"/>
  <c r="G68" i="7"/>
  <c r="M15" i="7"/>
  <c r="L15" i="7"/>
  <c r="N15" i="7"/>
  <c r="G15" i="7"/>
  <c r="L32" i="7"/>
  <c r="N32" i="7"/>
  <c r="G32" i="7"/>
  <c r="M32" i="7"/>
  <c r="M62" i="7"/>
  <c r="N62" i="7"/>
  <c r="G62" i="7"/>
  <c r="L62" i="7"/>
  <c r="N52" i="7"/>
  <c r="M52" i="7"/>
  <c r="L52" i="7"/>
  <c r="G52" i="7"/>
  <c r="G44" i="7"/>
  <c r="N44" i="7"/>
  <c r="M44" i="7"/>
  <c r="L44" i="7"/>
  <c r="N64" i="7"/>
  <c r="L64" i="7"/>
  <c r="M64" i="7"/>
  <c r="G64" i="7"/>
  <c r="N37" i="7"/>
  <c r="L37" i="7"/>
  <c r="M37" i="7"/>
  <c r="G37" i="7"/>
  <c r="M29" i="7"/>
  <c r="G29" i="7"/>
  <c r="N29" i="7"/>
  <c r="L29" i="7"/>
  <c r="M41" i="7"/>
  <c r="L41" i="7"/>
  <c r="G41" i="7"/>
  <c r="N41" i="7"/>
  <c r="M71" i="7"/>
  <c r="N71" i="7"/>
  <c r="L71" i="7"/>
  <c r="G71" i="7"/>
  <c r="L22" i="7"/>
  <c r="N22" i="7"/>
  <c r="M22" i="7"/>
  <c r="G22" i="7"/>
  <c r="N45" i="7"/>
  <c r="M45" i="7"/>
  <c r="L45" i="7"/>
  <c r="G45" i="7"/>
  <c r="G9" i="7"/>
  <c r="L9" i="7"/>
  <c r="M9" i="7"/>
  <c r="N9" i="7"/>
  <c r="N76" i="7" s="1"/>
  <c r="L18" i="7"/>
  <c r="M18" i="7"/>
  <c r="N18" i="7"/>
  <c r="G18" i="7"/>
  <c r="L31" i="7"/>
  <c r="N31" i="7"/>
  <c r="M31" i="7"/>
  <c r="G31" i="7"/>
  <c r="L57" i="7"/>
  <c r="M57" i="7"/>
  <c r="N57" i="7"/>
  <c r="G57" i="7"/>
  <c r="N63" i="7"/>
  <c r="M63" i="7"/>
  <c r="L63" i="7"/>
  <c r="G63" i="7"/>
  <c r="L12" i="7"/>
  <c r="N12" i="7"/>
  <c r="M12" i="7"/>
  <c r="G12" i="7"/>
  <c r="M33" i="7"/>
  <c r="N33" i="7"/>
  <c r="L33" i="7"/>
  <c r="G33" i="7"/>
  <c r="N48" i="7"/>
  <c r="L48" i="7"/>
  <c r="M48" i="7"/>
  <c r="G48" i="7"/>
  <c r="L69" i="7"/>
  <c r="N69" i="7"/>
  <c r="M69" i="7"/>
  <c r="G69" i="7"/>
  <c r="M28" i="7"/>
  <c r="L28" i="7"/>
  <c r="N28" i="7"/>
  <c r="G28" i="7"/>
  <c r="M51" i="7"/>
  <c r="N51" i="7"/>
  <c r="L51" i="7"/>
  <c r="G51" i="7"/>
  <c r="M40" i="7"/>
  <c r="N40" i="7"/>
  <c r="L40" i="7"/>
  <c r="G40" i="7"/>
  <c r="L61" i="7"/>
  <c r="N61" i="7"/>
  <c r="M61" i="7"/>
  <c r="G61" i="7"/>
  <c r="M11" i="7"/>
  <c r="L11" i="7"/>
  <c r="N11" i="7"/>
  <c r="G11" i="7"/>
  <c r="M25" i="7"/>
  <c r="N25" i="7"/>
  <c r="L25" i="7"/>
  <c r="G25" i="7"/>
  <c r="M56" i="7"/>
  <c r="G56" i="7"/>
  <c r="L56" i="7"/>
  <c r="N56" i="7"/>
  <c r="M47" i="7"/>
  <c r="L47" i="7"/>
  <c r="G47" i="7"/>
  <c r="N47" i="7"/>
  <c r="L50" i="7"/>
  <c r="M50" i="7"/>
  <c r="N50" i="7"/>
  <c r="G50" i="7"/>
  <c r="N38" i="7"/>
  <c r="L38" i="7"/>
  <c r="M38" i="7"/>
  <c r="G38" i="7"/>
  <c r="M53" i="7"/>
  <c r="N53" i="7"/>
  <c r="L53" i="7"/>
  <c r="G53" i="7"/>
  <c r="N75" i="7"/>
  <c r="M75" i="7"/>
  <c r="L75" i="7"/>
  <c r="G75" i="7"/>
  <c r="G54" i="7"/>
  <c r="L54" i="7"/>
  <c r="N54" i="7"/>
  <c r="M54" i="7"/>
  <c r="N30" i="7"/>
  <c r="L30" i="7"/>
  <c r="M30" i="7"/>
  <c r="G30" i="7"/>
  <c r="N74" i="7"/>
  <c r="M74" i="7"/>
  <c r="L74" i="7"/>
  <c r="G74" i="7"/>
  <c r="G21" i="7"/>
  <c r="M21" i="7"/>
  <c r="L21" i="7"/>
  <c r="N21" i="7"/>
  <c r="M58" i="7"/>
  <c r="N58" i="7"/>
  <c r="L58" i="7"/>
  <c r="G58" i="7"/>
  <c r="N23" i="7"/>
  <c r="L23" i="7"/>
  <c r="G23" i="7"/>
  <c r="M23" i="7"/>
  <c r="N20" i="7"/>
  <c r="L20" i="7"/>
  <c r="M20" i="7"/>
  <c r="G20" i="7"/>
  <c r="G42" i="7"/>
  <c r="N42" i="7"/>
  <c r="M42" i="7"/>
  <c r="L42" i="7"/>
  <c r="N39" i="7"/>
  <c r="L39" i="7"/>
  <c r="M39" i="7"/>
  <c r="G39" i="7"/>
  <c r="N66" i="7"/>
  <c r="M66" i="7"/>
  <c r="G66" i="7"/>
  <c r="L66" i="7"/>
  <c r="L24" i="7"/>
  <c r="N24" i="7"/>
  <c r="M24" i="7"/>
  <c r="G24" i="7"/>
  <c r="L70" i="7"/>
  <c r="M70" i="7"/>
  <c r="G70" i="7"/>
  <c r="N70" i="7"/>
  <c r="N73" i="7"/>
  <c r="G73" i="7"/>
  <c r="L73" i="7"/>
  <c r="M73" i="7"/>
  <c r="L13" i="7"/>
  <c r="M13" i="7"/>
  <c r="N13" i="7"/>
  <c r="G13" i="7"/>
  <c r="M35" i="7"/>
  <c r="L35" i="7"/>
  <c r="G35" i="7"/>
  <c r="N35" i="7"/>
  <c r="L43" i="7"/>
  <c r="N43" i="7"/>
  <c r="G43" i="7"/>
  <c r="M43" i="7"/>
  <c r="M19" i="7"/>
  <c r="L19" i="7"/>
  <c r="N19" i="7"/>
  <c r="G19" i="7"/>
  <c r="N14" i="7"/>
  <c r="L14" i="7"/>
  <c r="M14" i="7"/>
  <c r="G14" i="7"/>
  <c r="N36" i="7"/>
  <c r="L36" i="7"/>
  <c r="M36" i="7"/>
  <c r="G36" i="7"/>
  <c r="M27" i="7"/>
  <c r="L27" i="7"/>
  <c r="N27" i="7"/>
  <c r="G27" i="7"/>
  <c r="G17" i="7"/>
  <c r="M17" i="7"/>
  <c r="L17" i="7"/>
  <c r="N17" i="7"/>
  <c r="N26" i="7"/>
  <c r="M26" i="7"/>
  <c r="L26" i="7"/>
  <c r="G26" i="7"/>
  <c r="G16" i="7"/>
  <c r="M16" i="7"/>
  <c r="L16" i="7"/>
  <c r="N16" i="7"/>
  <c r="L65" i="7"/>
  <c r="M65" i="7"/>
  <c r="N65" i="7"/>
  <c r="G65" i="7"/>
  <c r="M76" i="7" l="1"/>
  <c r="L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cgBvAHcAcwA9ADEANQA3ACwAYwBvAGwAcwA9ADQA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<sst xmlns="http://schemas.openxmlformats.org/spreadsheetml/2006/main" count="3344" uniqueCount="2204">
  <si>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</si>
  <si>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</si>
  <si>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</si>
  <si>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</si>
  <si>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</si>
  <si>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</si>
  <si>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</si>
  <si>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</si>
  <si>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</si>
  <si>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</si>
  <si>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</si>
  <si>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</si>
  <si>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</si>
  <si>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</si>
  <si>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</si>
  <si>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</si>
  <si>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</si>
  <si>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</si>
  <si>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</si>
  <si>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</si>
  <si>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</si>
  <si>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</si>
  <si>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</si>
  <si>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</si>
  <si>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</si>
  <si>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</si>
  <si>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</si>
  <si>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</si>
  <si>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</si>
  <si>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</si>
  <si>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</si>
  <si>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</si>
  <si>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</si>
  <si>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</si>
  <si>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</si>
  <si>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</si>
  <si>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</si>
  <si>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</si>
  <si>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</si>
  <si>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</si>
  <si>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</si>
  <si>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</si>
  <si>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</si>
  <si>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</si>
  <si>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</si>
  <si>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</si>
  <si>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</si>
  <si>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</si>
  <si>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</si>
  <si>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</si>
  <si>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</si>
  <si>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</si>
  <si>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</si>
  <si>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</si>
  <si>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</si>
  <si>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</si>
  <si>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</si>
  <si>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</si>
  <si>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</si>
  <si>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</si>
  <si>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</si>
  <si>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</si>
  <si>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</si>
  <si>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</si>
  <si>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</si>
  <si>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</si>
  <si>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</si>
  <si>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</si>
  <si>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</si>
  <si>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</si>
  <si>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</si>
  <si>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</si>
  <si>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</si>
  <si>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</si>
  <si>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</si>
  <si>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</si>
  <si>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</si>
  <si>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</si>
  <si>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</si>
  <si>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</si>
  <si>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</si>
  <si>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</si>
  <si>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</si>
  <si>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</si>
  <si>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</si>
  <si>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</si>
  <si>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</si>
  <si>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</si>
  <si>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</si>
  <si>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</si>
  <si>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</si>
  <si>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</si>
  <si>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</si>
  <si>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</si>
  <si>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</si>
  <si>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</si>
  <si>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</si>
  <si>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</si>
  <si>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</si>
  <si>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</si>
  <si>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</si>
  <si>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</si>
  <si>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</si>
  <si>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</si>
  <si>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</si>
  <si>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</si>
  <si>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</si>
  <si>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</si>
  <si>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</si>
  <si>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</si>
  <si>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</si>
  <si>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</si>
  <si>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</si>
  <si>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</si>
  <si>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</si>
  <si>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</si>
  <si>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</si>
  <si>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</si>
  <si>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</si>
  <si>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</si>
  <si>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</si>
  <si>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</si>
  <si>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沪深300</t>
  </si>
  <si>
    <t>周收盘价</t>
  </si>
  <si>
    <t>000001.SH</t>
  </si>
  <si>
    <t>CI005224.WI</t>
  </si>
  <si>
    <t>851641.SI</t>
  </si>
  <si>
    <t>850729.SI</t>
  </si>
  <si>
    <t>851621.SI</t>
  </si>
  <si>
    <t>上证综指</t>
  </si>
  <si>
    <t>环保(中信)</t>
  </si>
  <si>
    <t>环保工程及服务Ⅲ(申万)</t>
  </si>
  <si>
    <t>环保设备(申万)</t>
  </si>
  <si>
    <t>水务Ⅲ(申万)</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</si>
  <si>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</si>
  <si>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</si>
  <si>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</si>
  <si>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</si>
  <si>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</si>
  <si>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</si>
  <si>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</si>
  <si>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</si>
  <si>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</si>
  <si>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</si>
  <si>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</si>
  <si>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</si>
  <si>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</si>
  <si>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</si>
  <si>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</si>
  <si>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</si>
  <si>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</si>
  <si>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</si>
  <si>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</si>
  <si>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</si>
  <si>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</si>
  <si>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</si>
  <si>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</si>
  <si>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</si>
  <si>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</si>
  <si>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</si>
  <si>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</si>
  <si>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</si>
  <si>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</si>
  <si>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</si>
  <si>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</si>
  <si>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</si>
  <si>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</si>
  <si>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</si>
  <si>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</si>
  <si>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</si>
  <si>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</si>
  <si>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</si>
  <si>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</si>
  <si>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</si>
  <si>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</si>
  <si>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</si>
  <si>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</si>
  <si>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</si>
  <si>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</si>
  <si>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</si>
  <si>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</si>
  <si>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</si>
  <si>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</si>
  <si>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</si>
  <si>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</si>
  <si>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</si>
  <si>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</si>
  <si>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</si>
  <si>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</si>
  <si>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</si>
  <si>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</si>
  <si>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</si>
  <si>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</si>
  <si>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</si>
  <si>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</si>
  <si>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</si>
  <si>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</si>
  <si>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</si>
  <si>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</si>
  <si>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</si>
  <si>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</si>
  <si>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</si>
  <si>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</si>
  <si>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</si>
  <si>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</si>
  <si>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</si>
  <si>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</si>
  <si>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</si>
  <si>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</si>
  <si>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</si>
  <si>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</si>
  <si>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</si>
  <si>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</si>
  <si>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</si>
  <si>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</si>
  <si>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</si>
  <si>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</si>
  <si>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</si>
  <si>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</si>
  <si>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</si>
  <si>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</si>
  <si>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</si>
  <si>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</si>
  <si>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</si>
  <si>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</si>
  <si>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</si>
  <si>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</si>
  <si>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</si>
  <si>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</si>
  <si>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</si>
  <si>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</si>
  <si>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</si>
  <si>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</si>
  <si>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</si>
  <si>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</si>
  <si>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</si>
  <si>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</si>
  <si>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</si>
  <si>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</si>
  <si>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</si>
  <si>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</si>
  <si>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</si>
  <si>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</si>
  <si>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</si>
  <si>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</si>
  <si>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</si>
  <si>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</si>
  <si>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</si>
  <si>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</si>
  <si>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</si>
  <si>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</si>
  <si>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</si>
  <si>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</si>
  <si>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</si>
  <si>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</si>
  <si>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</si>
  <si>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</si>
  <si>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</si>
  <si>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</si>
  <si>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</si>
  <si>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</si>
  <si>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</si>
  <si>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</si>
  <si>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</si>
  <si>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</si>
  <si>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</si>
  <si>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</si>
  <si>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</si>
  <si>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</si>
  <si>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</si>
  <si>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</si>
  <si>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</si>
  <si>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</si>
  <si>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</si>
  <si>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</si>
  <si>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</si>
  <si>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</si>
  <si>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</si>
  <si>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</si>
  <si>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</si>
  <si>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</si>
  <si>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</si>
  <si>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</si>
  <si>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</si>
  <si>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</si>
  <si>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</si>
  <si>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</si>
  <si>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</si>
  <si>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</si>
  <si>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</si>
  <si>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</si>
  <si>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</si>
  <si>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</si>
  <si>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</si>
  <si>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</si>
  <si>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</si>
  <si>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</si>
  <si>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</si>
  <si>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</si>
  <si>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</si>
  <si>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</si>
  <si>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</si>
  <si>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</si>
  <si>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</si>
  <si>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</si>
  <si>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</si>
  <si>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</si>
  <si>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</si>
  <si>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</si>
  <si>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</si>
  <si>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</si>
  <si>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</si>
  <si>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</si>
  <si>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</si>
  <si>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</si>
  <si>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</si>
  <si>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</si>
  <si>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</si>
  <si>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</si>
  <si>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</si>
  <si>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</si>
  <si>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</si>
  <si>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</si>
  <si>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</si>
  <si>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</si>
  <si>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</si>
  <si>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</si>
  <si>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</si>
  <si>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</si>
  <si>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</si>
  <si>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</si>
  <si>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</si>
  <si>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</si>
  <si>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</si>
  <si>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</si>
  <si>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</si>
  <si>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</si>
  <si>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</si>
  <si>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</si>
  <si>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</si>
  <si>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</si>
  <si>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</si>
  <si>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</si>
  <si>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</si>
  <si>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</si>
  <si>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</si>
  <si>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</si>
  <si>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</si>
  <si>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</si>
  <si>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</si>
  <si>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</si>
  <si>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</si>
  <si>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</si>
  <si>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</si>
  <si>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</si>
  <si>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</si>
  <si>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</si>
  <si>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</si>
  <si>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</si>
  <si>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</si>
  <si>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</si>
  <si>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</si>
  <si>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</si>
  <si>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</si>
  <si>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</si>
  <si>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</si>
  <si>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</si>
  <si>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</si>
  <si>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</si>
  <si>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</si>
  <si>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</si>
  <si>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</si>
  <si>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</si>
  <si>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</si>
  <si>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</si>
  <si>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</si>
  <si>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</si>
  <si>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</si>
  <si>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</si>
  <si>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</si>
  <si>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</si>
  <si>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</si>
  <si>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</si>
  <si>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</si>
  <si>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</si>
  <si>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</si>
  <si>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</si>
  <si>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</si>
  <si>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</si>
  <si>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</si>
  <si>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</si>
  <si>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</si>
  <si>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</si>
  <si>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</si>
  <si>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</si>
  <si>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</si>
  <si>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</si>
  <si>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</si>
  <si>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</si>
  <si>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</si>
  <si>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</si>
  <si>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</si>
  <si>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</si>
  <si>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</si>
  <si>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</si>
  <si>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</si>
  <si>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</si>
  <si>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</si>
  <si>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</si>
  <si>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</si>
  <si>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</si>
  <si>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</si>
  <si>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</si>
  <si>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</si>
  <si>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</si>
  <si>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</si>
  <si>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</si>
  <si>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</si>
  <si>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</si>
  <si>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</si>
  <si>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</si>
  <si>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</si>
  <si>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</si>
  <si>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</si>
  <si>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</si>
  <si>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</si>
  <si>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</si>
  <si>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</si>
  <si>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</si>
  <si>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</si>
  <si>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</si>
  <si>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</si>
  <si>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</si>
  <si>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</si>
  <si>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</si>
  <si>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</si>
  <si>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</si>
  <si>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</si>
  <si>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</si>
  <si>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</si>
  <si>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</si>
  <si>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</si>
  <si>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</si>
  <si>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</si>
  <si>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</si>
  <si>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</si>
  <si>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</si>
  <si>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</si>
  <si>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</si>
  <si>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</si>
  <si>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</si>
  <si>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</si>
  <si>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</si>
  <si>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</si>
  <si>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</si>
  <si>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</si>
  <si>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</si>
  <si>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</si>
  <si>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</si>
  <si>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</si>
  <si>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</si>
  <si>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</si>
  <si>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</si>
  <si>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</si>
  <si>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</si>
  <si>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</si>
  <si>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</si>
  <si>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</si>
  <si>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</si>
  <si>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</si>
  <si>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</si>
  <si>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</si>
  <si>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</si>
  <si>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</si>
  <si>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</si>
  <si>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</si>
  <si>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</si>
  <si>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</si>
  <si>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</si>
  <si>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</si>
  <si>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</si>
  <si>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</si>
  <si>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</si>
  <si>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</si>
  <si>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</si>
  <si>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</si>
  <si>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</si>
  <si>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</si>
  <si>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</si>
  <si>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</si>
  <si>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</si>
  <si>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</si>
  <si>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</si>
  <si>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</si>
  <si>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</si>
  <si>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</si>
  <si>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</si>
  <si>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</si>
  <si>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</si>
  <si>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</si>
  <si>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</si>
  <si>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</si>
  <si>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</si>
  <si>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</si>
  <si>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</si>
  <si>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</si>
  <si>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</si>
  <si>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</si>
  <si>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</si>
  <si>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</si>
  <si>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</si>
  <si>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</si>
  <si>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</si>
  <si>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</si>
  <si>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</si>
  <si>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</si>
  <si>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</si>
  <si>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</si>
  <si>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</si>
  <si>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</si>
  <si>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</si>
  <si>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</si>
  <si>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</si>
  <si>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</si>
  <si>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</si>
  <si>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</si>
  <si>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</si>
  <si>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</si>
  <si>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</si>
  <si>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</si>
  <si>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</si>
  <si>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</si>
  <si>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</si>
  <si>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</si>
  <si>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</si>
  <si>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</si>
  <si>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</si>
  <si>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</si>
  <si>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</si>
  <si>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</si>
  <si>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</si>
  <si>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</si>
  <si>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</si>
  <si>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</si>
  <si>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</si>
  <si>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</si>
  <si>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</si>
  <si>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</si>
  <si>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</si>
  <si>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</si>
  <si>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</si>
  <si>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</si>
  <si>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</si>
  <si>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</si>
  <si>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</si>
  <si>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</si>
  <si>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</si>
  <si>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</si>
  <si>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</si>
  <si>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</si>
  <si>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</si>
  <si>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</si>
  <si>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</si>
  <si>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</si>
  <si>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</si>
  <si>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</si>
  <si>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</si>
  <si>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</si>
  <si>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</si>
  <si>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</si>
  <si>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</si>
  <si>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</si>
  <si>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</si>
  <si>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</si>
  <si>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</si>
  <si>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</si>
  <si>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</si>
  <si>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</si>
  <si>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</si>
  <si>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</si>
  <si>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</si>
  <si>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</si>
  <si>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</si>
  <si>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</si>
  <si>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</si>
  <si>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</si>
  <si>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</si>
  <si>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</si>
  <si>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</si>
  <si>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</si>
  <si>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</si>
  <si>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</si>
  <si>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</si>
  <si>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</si>
  <si>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</si>
  <si>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</si>
  <si>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</si>
  <si>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</si>
  <si>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</si>
  <si>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</si>
  <si>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</si>
  <si>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</si>
  <si>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</si>
  <si>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</si>
  <si>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</si>
  <si>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</si>
  <si>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</si>
  <si>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</si>
  <si>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</si>
  <si>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</si>
  <si>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</si>
  <si>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</si>
  <si>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</si>
  <si>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</si>
  <si>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</si>
  <si>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</si>
  <si>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</si>
  <si>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</si>
  <si>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</si>
  <si>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</si>
  <si>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</si>
  <si>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</si>
  <si>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</si>
  <si>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</si>
  <si>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</si>
  <si>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</si>
  <si>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</si>
  <si>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</si>
  <si>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</si>
  <si>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</si>
  <si>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</si>
  <si>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</si>
  <si>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</si>
  <si>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</si>
  <si>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</si>
  <si>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</si>
  <si>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</si>
  <si>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</si>
  <si>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</si>
  <si>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</si>
  <si>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</si>
  <si>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</si>
  <si>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</si>
  <si>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</si>
  <si>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</si>
  <si>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</si>
  <si>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</si>
  <si>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</si>
  <si>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</si>
  <si>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</si>
  <si>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</si>
  <si>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</si>
  <si>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</si>
  <si>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</si>
  <si>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</si>
  <si>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</si>
  <si>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</si>
  <si>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</si>
  <si>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</si>
  <si>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</si>
  <si>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</si>
  <si>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</si>
  <si>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</si>
  <si>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</si>
  <si>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</si>
  <si>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</si>
  <si>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</si>
  <si>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</si>
  <si>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</si>
  <si>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</si>
  <si>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</si>
  <si>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</si>
  <si>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</si>
  <si>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</si>
  <si>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</si>
  <si>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</si>
  <si>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</si>
  <si>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</si>
  <si>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</si>
  <si>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</si>
  <si>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</si>
  <si>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</si>
  <si>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</si>
  <si>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</si>
  <si>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</si>
  <si>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</si>
  <si>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</si>
  <si>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</si>
  <si>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</si>
  <si>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</si>
  <si>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</si>
  <si>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</si>
  <si>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</si>
  <si>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</si>
  <si>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</si>
  <si>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</si>
  <si>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</si>
  <si>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</si>
  <si>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</si>
  <si>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</si>
  <si>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</si>
  <si>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</si>
  <si>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</si>
  <si>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</si>
  <si>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</si>
  <si>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</si>
  <si>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</si>
  <si>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</si>
  <si>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</si>
  <si>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</si>
  <si>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</si>
  <si>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</si>
  <si>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</si>
  <si>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</si>
  <si>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</si>
  <si>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</si>
  <si>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</si>
  <si>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</si>
  <si>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</si>
  <si>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</si>
  <si>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</si>
  <si>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</si>
  <si>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</si>
  <si>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</si>
  <si>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</si>
  <si>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</si>
  <si>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</si>
  <si>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</si>
  <si>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</si>
  <si>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</si>
  <si>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</si>
  <si>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</si>
  <si>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</si>
  <si>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</si>
  <si>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</si>
  <si>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</si>
  <si>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</si>
  <si>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</si>
  <si>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</si>
  <si>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</si>
  <si>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</si>
  <si>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</si>
  <si>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</si>
  <si>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</si>
  <si>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</si>
  <si>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</si>
  <si>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</si>
  <si>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</si>
  <si>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</si>
  <si>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</si>
  <si>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</si>
  <si>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</si>
  <si>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</si>
  <si>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</si>
  <si>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</si>
  <si>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</si>
  <si>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</si>
  <si>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</si>
  <si>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</si>
  <si>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</si>
  <si>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</si>
  <si>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</si>
  <si>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</si>
  <si>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</si>
  <si>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</si>
  <si>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</si>
  <si>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</si>
  <si>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</si>
  <si>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</si>
  <si>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</si>
  <si>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</si>
  <si>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</si>
  <si>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</si>
  <si>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</si>
  <si>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</si>
  <si>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</si>
  <si>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</si>
  <si>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</si>
  <si>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</si>
  <si>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</si>
  <si>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</si>
  <si>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</si>
  <si>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</si>
  <si>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</si>
  <si>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</si>
  <si>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</si>
  <si>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</si>
  <si>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</si>
  <si>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</si>
  <si>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</si>
  <si>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</si>
  <si>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</si>
  <si>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</si>
  <si>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</si>
  <si>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</si>
  <si>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</si>
  <si>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</si>
  <si>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</si>
  <si>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</si>
  <si>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</si>
  <si>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</si>
  <si>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</si>
  <si>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</si>
  <si>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</si>
  <si>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</si>
  <si>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</si>
  <si>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</si>
  <si>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</si>
  <si>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</si>
  <si>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</si>
  <si>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</si>
  <si>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</si>
  <si>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</si>
  <si>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</si>
  <si>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</si>
  <si>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</si>
  <si>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</si>
  <si>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</si>
  <si>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</si>
  <si>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</si>
  <si>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</si>
  <si>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</si>
  <si>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</si>
  <si>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</si>
  <si>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</si>
  <si>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</si>
  <si>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</si>
  <si>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</si>
  <si>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</si>
  <si>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</si>
  <si>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</si>
  <si>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</si>
  <si>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</si>
  <si>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</si>
  <si>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</si>
  <si>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</si>
  <si>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</si>
  <si>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</si>
  <si>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</si>
  <si>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</si>
  <si>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</si>
  <si>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</si>
  <si>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</si>
  <si>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</si>
  <si>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</si>
  <si>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</si>
  <si>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</si>
  <si>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</si>
  <si>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</si>
  <si>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</si>
  <si>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</si>
  <si>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</si>
  <si>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</si>
  <si>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</si>
  <si>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</si>
  <si>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</si>
  <si>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</si>
  <si>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</si>
  <si>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</si>
  <si>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</si>
  <si>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</si>
  <si>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</si>
  <si>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</si>
  <si>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</si>
  <si>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</si>
  <si>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</si>
  <si>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</si>
  <si>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</si>
  <si>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</si>
  <si>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</si>
  <si>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</si>
  <si>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</si>
  <si>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</si>
  <si>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</si>
  <si>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</si>
  <si>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</si>
  <si>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</si>
  <si>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</si>
  <si>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</si>
  <si>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</si>
  <si>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</si>
  <si>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</si>
  <si>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</si>
  <si>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</si>
  <si>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</si>
  <si>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</si>
  <si>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</si>
  <si>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</si>
  <si>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</si>
  <si>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</si>
  <si>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</si>
  <si>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</si>
  <si>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</si>
  <si>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</si>
  <si>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</si>
  <si>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</si>
  <si>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</si>
  <si>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</si>
  <si>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</si>
  <si>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</si>
  <si>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</si>
  <si>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</si>
  <si>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</si>
  <si>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</si>
  <si>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</si>
  <si>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</si>
  <si>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</si>
  <si>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</si>
  <si>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</si>
  <si>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</si>
  <si>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</si>
  <si>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</si>
  <si>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</si>
  <si>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</si>
  <si>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</si>
  <si>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</si>
  <si>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</si>
  <si>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</si>
  <si>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</si>
  <si>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</si>
  <si>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</si>
  <si>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</si>
  <si>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</si>
  <si>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</si>
  <si>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</si>
  <si>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</si>
  <si>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</si>
  <si>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</si>
  <si>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</si>
  <si>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</si>
  <si>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</si>
  <si>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</si>
  <si>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</si>
  <si>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</si>
  <si>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</si>
  <si>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</si>
  <si>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</si>
  <si>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</si>
  <si>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</si>
  <si>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</si>
  <si>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</si>
  <si>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</si>
  <si>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</si>
  <si>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</si>
  <si>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</si>
  <si>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</si>
  <si>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</si>
  <si>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</si>
  <si>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</si>
  <si>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</si>
  <si>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</si>
  <si>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</si>
  <si>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</si>
  <si>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</si>
  <si>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</si>
  <si>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</si>
  <si>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</si>
  <si>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</si>
  <si>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</si>
  <si>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</si>
  <si>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</si>
  <si>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</si>
  <si>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</si>
  <si>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</si>
  <si>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</si>
  <si>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</si>
  <si>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</si>
  <si>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</si>
  <si>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</si>
  <si>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</si>
  <si>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</si>
  <si>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</si>
  <si>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</si>
  <si>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</si>
  <si>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</si>
  <si>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</si>
  <si>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</si>
  <si>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</si>
  <si>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</si>
  <si>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</si>
  <si>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</si>
  <si>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</si>
  <si>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</si>
  <si>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</si>
  <si>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</si>
  <si>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</si>
  <si>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</si>
  <si>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</si>
  <si>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</si>
  <si>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</si>
  <si>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</si>
  <si>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</si>
  <si>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</si>
  <si>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</si>
  <si>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</si>
  <si>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</si>
  <si>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</si>
  <si>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</si>
  <si>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</si>
  <si>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</si>
  <si>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</si>
  <si>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</si>
  <si>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</si>
  <si>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</si>
  <si>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</si>
  <si>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</si>
  <si>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</si>
  <si>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</si>
  <si>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</si>
  <si>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</si>
  <si>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</si>
  <si>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</si>
  <si>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</si>
  <si>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</si>
  <si>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</si>
  <si>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</si>
  <si>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</si>
  <si>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</si>
  <si>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</si>
  <si>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</si>
  <si>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</si>
  <si>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</si>
  <si>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</si>
  <si>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</si>
  <si>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</si>
  <si>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</si>
  <si>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</si>
  <si>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</si>
  <si>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</si>
  <si>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</si>
  <si>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</si>
  <si>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</si>
  <si>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</si>
  <si>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</si>
  <si>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</si>
  <si>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</si>
  <si>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</si>
  <si>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</si>
  <si>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</si>
  <si>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</si>
  <si>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</si>
  <si>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</si>
  <si>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</si>
  <si>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</si>
  <si>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</si>
  <si>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</si>
  <si>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</si>
  <si>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</si>
  <si>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</si>
  <si>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</si>
  <si>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</si>
  <si>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</si>
  <si>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</si>
  <si>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</si>
  <si>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</si>
  <si>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</si>
  <si>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</si>
  <si>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</si>
  <si>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</si>
  <si>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</si>
  <si>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</si>
  <si>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</si>
  <si>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</si>
  <si>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</si>
  <si>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</si>
  <si>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</si>
  <si>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</si>
  <si>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</si>
  <si>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</si>
  <si>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</si>
  <si>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</si>
  <si>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</si>
  <si>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</si>
  <si>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</si>
  <si>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</si>
  <si>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</si>
  <si>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</si>
  <si>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</si>
  <si>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</si>
  <si>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</si>
  <si>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</si>
  <si>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</si>
  <si>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</si>
  <si>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</si>
  <si>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</si>
  <si>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</si>
  <si>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</si>
  <si>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</si>
  <si>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</si>
  <si>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</si>
  <si>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</si>
  <si>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</si>
  <si>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</si>
  <si>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</si>
  <si>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</si>
  <si>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</si>
  <si>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</si>
  <si>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</si>
  <si>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</si>
  <si>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</si>
  <si>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</si>
  <si>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</si>
  <si>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</si>
  <si>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</si>
  <si>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</si>
  <si>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</si>
  <si>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</si>
  <si>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</si>
  <si>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</si>
  <si>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</si>
  <si>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</si>
  <si>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</si>
  <si>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</si>
  <si>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</si>
  <si>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</si>
  <si>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</si>
  <si>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</si>
  <si>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</si>
  <si>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</si>
  <si>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</si>
  <si>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</si>
  <si>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</si>
  <si>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</si>
  <si>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</si>
  <si>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</si>
  <si>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</si>
  <si>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</si>
  <si>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</si>
  <si>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</si>
  <si>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</si>
  <si>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</si>
  <si>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</si>
  <si>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</si>
  <si>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</si>
  <si>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</si>
  <si>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</si>
  <si>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</si>
  <si>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</si>
  <si>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</si>
  <si>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</si>
  <si>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</si>
  <si>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</si>
  <si>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</si>
  <si>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</si>
  <si>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</si>
  <si>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</si>
  <si>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</si>
  <si>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</si>
  <si>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</si>
  <si>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</si>
  <si>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</si>
  <si>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</si>
  <si>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</si>
  <si>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</si>
  <si>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</si>
  <si>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</si>
  <si>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</si>
  <si>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</si>
  <si>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</si>
  <si>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</si>
  <si>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</si>
  <si>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</si>
  <si>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</si>
  <si>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</si>
  <si>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</si>
  <si>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</si>
  <si>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</si>
  <si>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</si>
  <si>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</si>
  <si>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</si>
  <si>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</si>
  <si>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</si>
  <si>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</si>
  <si>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</si>
  <si>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</si>
  <si>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</si>
  <si>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</si>
  <si>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</si>
  <si>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</si>
  <si>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</si>
  <si>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</si>
  <si>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</si>
  <si>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</si>
  <si>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</si>
  <si>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</si>
  <si>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</si>
  <si>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</si>
  <si>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</si>
  <si>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</si>
  <si>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</si>
  <si>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</si>
  <si>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</si>
  <si>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</si>
  <si>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</si>
  <si>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</si>
  <si>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</si>
  <si>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</si>
  <si>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</si>
  <si>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</si>
  <si>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</si>
  <si>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</si>
  <si>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</si>
  <si>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</si>
  <si>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</si>
  <si>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</si>
  <si>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</si>
  <si>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</si>
  <si>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</si>
  <si>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</si>
  <si>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</si>
  <si>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</si>
  <si>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</si>
  <si>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</si>
  <si>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</si>
  <si>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</si>
  <si>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</si>
  <si>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</si>
  <si>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</si>
  <si>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</si>
  <si>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</si>
  <si>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</si>
  <si>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</si>
  <si>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</si>
  <si>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</si>
  <si>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</si>
  <si>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</si>
  <si>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</si>
  <si>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</si>
  <si>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</si>
  <si>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</si>
  <si>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</si>
  <si>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</si>
  <si>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</si>
  <si>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</si>
  <si>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</si>
  <si>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</si>
  <si>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</si>
  <si>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</si>
  <si>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</si>
  <si>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</si>
  <si>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</si>
  <si>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</si>
  <si>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</si>
  <si>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</si>
  <si>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</si>
  <si>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</si>
  <si>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</si>
  <si>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</si>
  <si>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</si>
  <si>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</si>
  <si>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</si>
  <si>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</si>
  <si>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</si>
  <si>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</si>
  <si>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</si>
  <si>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</si>
  <si>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</si>
  <si>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</si>
  <si>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</si>
  <si>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</si>
  <si>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</si>
  <si>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</si>
  <si>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</si>
  <si>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</si>
  <si>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</si>
  <si>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</si>
  <si>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</si>
  <si>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</si>
  <si>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</si>
  <si>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</si>
  <si>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</si>
  <si>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</si>
  <si>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</si>
  <si>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</si>
  <si>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</si>
  <si>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</si>
  <si>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</si>
  <si>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</si>
  <si>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</si>
  <si>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</si>
  <si>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</si>
  <si>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</si>
  <si>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</si>
  <si>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</si>
  <si>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</si>
  <si>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</si>
  <si>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</si>
  <si>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</si>
  <si>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</si>
  <si>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</si>
  <si>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</si>
  <si>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</si>
  <si>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</si>
  <si>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</si>
  <si>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</si>
  <si>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</si>
  <si>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</si>
  <si>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</si>
  <si>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</si>
  <si>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</si>
  <si>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</si>
  <si>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</si>
  <si>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</si>
  <si>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</si>
  <si>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</si>
  <si>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</si>
  <si>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</si>
  <si>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</si>
  <si>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</si>
  <si>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</si>
  <si>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</si>
  <si>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</si>
  <si>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</si>
  <si>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</si>
  <si>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</si>
  <si>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</si>
  <si>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</si>
  <si>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</si>
  <si>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</si>
  <si>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</si>
  <si>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</si>
  <si>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</si>
  <si>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</si>
  <si>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</si>
  <si>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</si>
  <si>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</si>
  <si>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</si>
  <si>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</si>
  <si>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</si>
  <si>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</si>
  <si>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</si>
  <si>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</si>
  <si>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</si>
  <si>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</si>
  <si>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</si>
  <si>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</si>
  <si>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</si>
  <si>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</si>
  <si>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</si>
  <si>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</si>
  <si>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</si>
  <si>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</si>
  <si>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</si>
  <si>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</si>
  <si>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</si>
  <si>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</si>
  <si>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</si>
  <si>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</si>
  <si>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</si>
  <si>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</si>
  <si>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</si>
  <si>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</si>
  <si>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</si>
  <si>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</si>
  <si>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</si>
  <si>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</si>
  <si>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</si>
  <si>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</si>
  <si>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</si>
  <si>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</si>
  <si>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</si>
  <si>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</si>
  <si>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</si>
  <si>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</si>
  <si>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</si>
  <si>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</si>
  <si>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</si>
  <si>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</si>
  <si>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</si>
  <si>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</si>
  <si>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</si>
  <si>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</si>
  <si>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</si>
  <si>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</si>
  <si>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</si>
  <si>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</si>
  <si>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</si>
  <si>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</si>
  <si>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</si>
  <si>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</si>
  <si>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</si>
  <si>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</si>
  <si>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</si>
  <si>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</si>
  <si>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</si>
  <si>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</si>
  <si>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</si>
  <si>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</si>
  <si>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</si>
  <si>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</si>
  <si>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</si>
  <si>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</si>
  <si>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</si>
  <si>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</si>
  <si>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</si>
  <si>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</si>
  <si>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</si>
  <si>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</si>
  <si>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</si>
  <si>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</si>
  <si>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</si>
  <si>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</si>
  <si>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</si>
  <si>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</si>
  <si>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</si>
  <si>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</si>
  <si>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</si>
  <si>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</si>
  <si>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</si>
  <si>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</si>
  <si>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</si>
  <si>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</si>
  <si>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</si>
  <si>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</si>
  <si>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</si>
  <si>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</si>
  <si>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</si>
  <si>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</si>
  <si>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</si>
  <si>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</si>
  <si>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</si>
  <si>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</si>
  <si>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</si>
  <si>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</si>
  <si>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</si>
  <si>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</si>
  <si>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</si>
  <si>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</si>
  <si>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</si>
  <si>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</si>
  <si>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</si>
  <si>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</si>
  <si>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</si>
  <si>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</si>
  <si>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</si>
  <si>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</si>
  <si>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</si>
  <si>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</si>
  <si>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</si>
  <si>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</si>
  <si>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</si>
  <si>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</si>
  <si>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</si>
  <si>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</si>
  <si>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</si>
  <si>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</si>
  <si>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</si>
  <si>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</si>
  <si>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</si>
  <si>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</si>
  <si>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</si>
  <si>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</si>
  <si>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</si>
  <si>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</si>
  <si>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</si>
  <si>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</si>
  <si>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</si>
  <si>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</si>
  <si>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</si>
  <si>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</si>
  <si>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</si>
  <si>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</si>
  <si>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</si>
  <si>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</si>
  <si>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</si>
  <si>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</si>
  <si>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</si>
  <si>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</si>
  <si>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</si>
  <si>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</si>
  <si>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</si>
  <si>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</si>
  <si>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</si>
  <si>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</si>
  <si>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</si>
  <si>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</si>
  <si>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</si>
  <si>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</si>
  <si>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</si>
  <si>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</si>
  <si>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</si>
  <si>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</si>
  <si>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</si>
  <si>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</si>
  <si>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</si>
  <si>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</si>
  <si>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</si>
  <si>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</si>
  <si>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</si>
  <si>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</si>
  <si>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</si>
  <si>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</si>
  <si>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</si>
  <si>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</si>
  <si>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</si>
  <si>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</si>
  <si>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</si>
  <si>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</si>
  <si>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</si>
  <si>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</si>
  <si>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</si>
  <si>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</si>
  <si>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</si>
  <si>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</si>
  <si>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</si>
  <si>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</si>
  <si>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</si>
  <si>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</si>
  <si>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</si>
  <si>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</si>
  <si>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</si>
  <si>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</si>
  <si>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</si>
  <si>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</si>
  <si>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</si>
  <si>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</si>
  <si>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charset val="134"/>
      </rPr>
      <t>凯迪电力</t>
    </r>
  </si>
  <si>
    <r>
      <t>关于</t>
    </r>
    <r>
      <rPr>
        <sz val="10"/>
        <rFont val="Arial"/>
        <family val="2"/>
      </rPr>
      <t>2014</t>
    </r>
    <r>
      <rPr>
        <sz val="10"/>
        <rFont val="楷体_GB2312"/>
        <charset val="134"/>
      </rPr>
      <t>年</t>
    </r>
    <r>
      <rPr>
        <sz val="10"/>
        <rFont val="Arial"/>
        <family val="2"/>
      </rPr>
      <t>1</t>
    </r>
    <r>
      <rPr>
        <sz val="10"/>
        <rFont val="楷体_GB2312"/>
        <charset val="134"/>
      </rPr>
      <t>月已投运电厂发电量自愿性信息披露公告</t>
    </r>
  </si>
  <si>
    <r>
      <rPr>
        <sz val="10"/>
        <rFont val="楷体_GB2312"/>
        <charset val="134"/>
      </rPr>
      <t>生物质电厂</t>
    </r>
    <r>
      <rPr>
        <sz val="10"/>
        <rFont val="Arial"/>
        <family val="2"/>
      </rPr>
      <t>1</t>
    </r>
    <r>
      <rPr>
        <sz val="10"/>
        <rFont val="楷体_GB2312"/>
        <charset val="134"/>
      </rPr>
      <t>月发电</t>
    </r>
    <r>
      <rPr>
        <sz val="10"/>
        <rFont val="Arial"/>
        <family val="2"/>
      </rPr>
      <t>2.3</t>
    </r>
    <r>
      <rPr>
        <sz val="10"/>
        <rFont val="楷体_GB2312"/>
        <charset val="134"/>
      </rPr>
      <t>亿度。</t>
    </r>
  </si>
  <si>
    <t>第五届董事会第七次会议决议公告</t>
  </si>
  <si>
    <r>
      <rPr>
        <sz val="10"/>
        <rFont val="楷体_GB2312"/>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</si>
  <si>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</si>
  <si>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</si>
  <si>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</si>
  <si>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</si>
  <si>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</si>
  <si>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</si>
  <si>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</si>
  <si>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</si>
  <si>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</si>
  <si>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</si>
  <si>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</si>
  <si>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</si>
  <si>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</si>
  <si>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</si>
  <si>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</si>
  <si>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</si>
  <si>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</si>
  <si>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</si>
  <si>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</si>
  <si>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</si>
  <si>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</si>
  <si>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</si>
  <si>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</si>
  <si>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</si>
  <si>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</si>
  <si>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</si>
  <si>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</si>
  <si>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</si>
  <si>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</si>
  <si>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</si>
  <si>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</si>
  <si>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</si>
  <si>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</si>
  <si>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</si>
  <si>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</si>
  <si>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</si>
  <si>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</si>
  <si>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</si>
  <si>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</si>
  <si>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</si>
  <si>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</si>
  <si>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</si>
  <si>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</si>
  <si>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</si>
  <si>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</si>
  <si>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</si>
  <si>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</si>
  <si>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</si>
  <si>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</si>
  <si>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</si>
  <si>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</si>
  <si>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</si>
  <si>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</si>
  <si>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</si>
  <si>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</si>
  <si>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</si>
  <si>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</si>
  <si>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</si>
  <si>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</si>
  <si>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</si>
  <si>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</si>
  <si>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</si>
  <si>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</si>
  <si>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</si>
  <si>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</si>
  <si>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</si>
  <si>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</si>
  <si>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</si>
  <si>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</si>
  <si>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</si>
  <si>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</si>
  <si>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</si>
  <si>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</si>
  <si>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</si>
  <si>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</si>
  <si>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</si>
  <si>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</si>
  <si>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</si>
  <si>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</si>
  <si>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</si>
  <si>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</si>
  <si>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</si>
  <si>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</si>
  <si>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</si>
  <si>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</si>
  <si>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</si>
  <si>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</si>
  <si>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</si>
  <si>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</si>
  <si>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</si>
  <si>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</si>
  <si>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</si>
  <si>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</si>
  <si>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</si>
  <si>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</si>
  <si>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</si>
  <si>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</si>
  <si>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</si>
  <si>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</si>
  <si>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</si>
  <si>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</si>
  <si>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</si>
  <si>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</si>
  <si>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</si>
  <si>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</si>
  <si>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</si>
  <si>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</si>
  <si>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</si>
  <si>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</si>
  <si>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</si>
  <si>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</si>
  <si>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</si>
  <si>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</si>
  <si>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</si>
  <si>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</si>
  <si>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</si>
  <si>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</si>
  <si>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</si>
  <si>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</si>
  <si>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</si>
  <si>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</si>
  <si>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</si>
  <si>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</si>
  <si>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</si>
  <si>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</si>
  <si>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</si>
  <si>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</si>
  <si>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</si>
  <si>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</si>
  <si>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</si>
  <si>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</si>
  <si>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</si>
  <si>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</si>
  <si>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</si>
  <si>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</si>
  <si>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</si>
  <si>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</si>
  <si>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</si>
  <si>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</si>
  <si>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</si>
  <si>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</si>
  <si>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</si>
  <si>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</si>
  <si>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</si>
  <si>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</si>
  <si>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</si>
  <si>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</si>
  <si>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</si>
  <si>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</si>
  <si>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</si>
  <si>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</si>
  <si>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</si>
  <si>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</si>
  <si>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</si>
  <si>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</si>
  <si>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</si>
  <si>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</si>
  <si>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</si>
  <si>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</si>
  <si>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</si>
  <si>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</si>
  <si>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</si>
  <si>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</si>
  <si>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</si>
  <si>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</si>
  <si>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</si>
  <si>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</si>
  <si>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</si>
  <si>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</si>
  <si>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</si>
  <si>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</si>
  <si>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</si>
  <si>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</si>
  <si>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</si>
  <si>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</si>
  <si>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</si>
  <si>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</si>
  <si>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</si>
  <si>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</si>
  <si>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</si>
  <si>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</si>
  <si>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</si>
  <si>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</si>
  <si>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</si>
  <si>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</si>
  <si>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</si>
  <si>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</si>
  <si>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</si>
  <si>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</si>
  <si>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</si>
  <si>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</si>
  <si>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</si>
  <si>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</si>
  <si>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</si>
  <si>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</si>
  <si>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</si>
  <si>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</si>
  <si>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</si>
  <si>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</si>
  <si>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</si>
  <si>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</si>
  <si>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</si>
  <si>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</si>
  <si>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</si>
  <si>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</si>
  <si>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</si>
  <si>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</si>
  <si>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</si>
  <si>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</si>
  <si>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</si>
  <si>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</si>
  <si>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</si>
  <si>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</si>
  <si>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</si>
  <si>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</si>
  <si>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</si>
  <si>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</si>
  <si>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</si>
  <si>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</si>
  <si>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</si>
  <si>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</si>
  <si>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</si>
  <si>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</si>
  <si>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</si>
  <si>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</si>
  <si>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</si>
  <si>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</si>
  <si>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</si>
  <si>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</si>
  <si>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</si>
  <si>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</si>
  <si>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</si>
  <si>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</si>
  <si>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</si>
  <si>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</si>
  <si>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</si>
  <si>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</si>
  <si>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</si>
  <si>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</si>
  <si>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</si>
  <si>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</si>
  <si>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</si>
  <si>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</si>
  <si>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</si>
  <si>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</si>
  <si>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</si>
  <si>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</si>
  <si>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</si>
  <si>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</si>
  <si>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</si>
  <si>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</si>
  <si>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</si>
  <si>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</si>
  <si>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</si>
  <si>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</si>
  <si>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</si>
  <si>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</si>
  <si>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</si>
  <si>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</si>
  <si>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</si>
  <si>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</si>
  <si>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</si>
  <si>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</si>
  <si>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</si>
  <si>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</si>
  <si>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</si>
  <si>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</si>
  <si>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</si>
  <si>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</si>
  <si>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</si>
  <si>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</si>
  <si>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</si>
  <si>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</si>
  <si>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</si>
  <si>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</si>
  <si>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</si>
  <si>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</si>
  <si>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</si>
  <si>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</si>
  <si>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</si>
  <si>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</si>
  <si>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</si>
  <si>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</si>
  <si>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</si>
  <si>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</si>
  <si>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</si>
  <si>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</si>
  <si>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</si>
  <si>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</si>
  <si>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</si>
  <si>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</si>
  <si>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</si>
  <si>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</si>
  <si>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</si>
  <si>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</si>
  <si>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</si>
  <si>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</si>
  <si>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</si>
  <si>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</si>
  <si>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</si>
  <si>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</si>
  <si>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</si>
  <si>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</si>
  <si>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</si>
  <si>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</si>
  <si>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</si>
  <si>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</si>
  <si>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</si>
  <si>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</si>
  <si>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</si>
  <si>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</si>
  <si>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</si>
  <si>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</si>
  <si>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</si>
  <si>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</si>
  <si>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</si>
  <si>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</si>
  <si>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</si>
  <si>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</si>
  <si>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</si>
  <si>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</si>
  <si>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</si>
  <si>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</si>
  <si>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</si>
  <si>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</si>
  <si>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</si>
  <si>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</si>
  <si>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</si>
  <si>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</si>
  <si>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</si>
  <si>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</si>
  <si>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</si>
  <si>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</si>
  <si>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</si>
  <si>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</si>
  <si>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</si>
  <si>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</si>
  <si>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</si>
  <si>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</si>
  <si>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</si>
  <si>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</si>
  <si>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</si>
  <si>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</si>
  <si>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</si>
  <si>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</si>
  <si>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</si>
  <si>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</si>
  <si>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</si>
  <si>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</si>
  <si>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</si>
  <si>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</si>
  <si>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</si>
  <si>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</si>
  <si>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</si>
  <si>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</si>
  <si>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</si>
  <si>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</si>
  <si>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</si>
  <si>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</si>
  <si>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</si>
  <si>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</si>
  <si>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</si>
  <si>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</si>
  <si>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</si>
  <si>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</si>
  <si>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</si>
  <si>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</si>
  <si>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</si>
  <si>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</si>
  <si>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</si>
  <si>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</si>
  <si>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</si>
  <si>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</si>
  <si>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</si>
  <si>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</si>
  <si>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</si>
  <si>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</si>
  <si>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</si>
  <si>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</si>
  <si>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</si>
  <si>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</si>
  <si>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</si>
  <si>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</si>
  <si>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</si>
  <si>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</si>
  <si>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</si>
  <si>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</si>
  <si>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</si>
  <si>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</si>
  <si>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</si>
  <si>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</si>
  <si>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</si>
  <si>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</si>
  <si>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碧水源</t>
    <phoneticPr fontId="16" type="noConversion"/>
  </si>
  <si>
    <t>2014年一季度报、增资协议</t>
    <phoneticPr fontId="16" type="noConversion"/>
  </si>
  <si>
    <t>2014年一季度报</t>
  </si>
  <si>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</si>
  <si>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大禹节水</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</si>
  <si>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</si>
  <si>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</si>
  <si>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</si>
  <si>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</si>
  <si>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</si>
  <si>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</si>
  <si>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维尔利</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</si>
  <si>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</si>
  <si>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万邦达</t>
    <phoneticPr fontId="16" type="noConversion"/>
  </si>
  <si>
    <t>2013年年报、2014年一季度报</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</si>
  <si>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</si>
  <si>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国中水务</t>
    <phoneticPr fontId="16" type="noConversion"/>
  </si>
  <si>
    <t>2014年一季度报、对全资子公司追加投资的公告</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</si>
  <si>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</si>
  <si>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永清环保</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</si>
  <si>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</si>
  <si>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信雅达</t>
    <phoneticPr fontId="16" type="noConversion"/>
  </si>
  <si>
    <t>公司公告2014年第一季度营业收入1.59亿元，同比增长3.67%，归属于上市公司股东的净利润为0.11亿元，同比增长12.48%，扣非后净利润为187万元，同比减少71.2%，EPS为0.056元。</t>
    <phoneticPr fontId="16" type="noConversion"/>
  </si>
  <si>
    <t>三维丝</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</si>
  <si>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</si>
  <si>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</si>
  <si>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</si>
  <si>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先河环保</t>
    <phoneticPr fontId="16" type="noConversion"/>
  </si>
  <si>
    <t>聚光科技</t>
    <phoneticPr fontId="16" type="noConversion"/>
  </si>
  <si>
    <t>2014年第一季度公司营业收入实现20,568.19万元，同比增长26.37%􀄢实现归属于上市公司股东的净利润为1,044.91 万元，同比下降24.98%</t>
    <phoneticPr fontId="16" type="noConversion"/>
  </si>
  <si>
    <t>综合</t>
    <phoneticPr fontId="16" type="noConversion"/>
  </si>
  <si>
    <t>全国</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</si>
  <si>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</si>
  <si>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</si>
  <si>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</si>
  <si>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</si>
  <si>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</si>
  <si>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</si>
  <si>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环保服务业试点19家名单公布</t>
    <phoneticPr fontId="16" type="noConversion"/>
  </si>
  <si>
    <t>大气</t>
    <phoneticPr fontId="16" type="noConversion"/>
  </si>
  <si>
    <t>长三角</t>
    <phoneticPr fontId="16" type="noConversion"/>
  </si>
  <si>
    <t>长三角大气污染防控计划出炉</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</si>
  <si>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</si>
  <si>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</si>
  <si>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综合</t>
    <phoneticPr fontId="29" type="noConversion"/>
  </si>
  <si>
    <t>环保部</t>
    <phoneticPr fontId="29" type="noConversion"/>
  </si>
  <si>
    <t>修订后的《中华人民共和国环境保护法》</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</si>
  <si>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</si>
  <si>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</si>
  <si>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</si>
  <si>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</si>
  <si>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</si>
  <si>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</si>
  <si>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</si>
  <si>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2014年半年度业绩预报</t>
    <phoneticPr fontId="16" type="noConversion"/>
  </si>
  <si>
    <t>2014年上半年归属上市公司股东的净利润为1901.44 万元–2281.73 万元，同比增长0%-20%，报告期内非经常性损益对净利润的影响金额预计约为304.10 万元</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</si>
  <si>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</si>
  <si>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</si>
  <si>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</si>
  <si>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</si>
  <si>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</si>
  <si>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维尔利</t>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</si>
  <si>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</si>
  <si>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</si>
  <si>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大气</t>
    <phoneticPr fontId="16" type="noConversion"/>
  </si>
  <si>
    <t>北京</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</si>
  <si>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</si>
  <si>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企业环境信息公开指数发布 推动供货链绿色采购</t>
    <phoneticPr fontId="16" type="noConversion"/>
  </si>
  <si>
    <t>全国</t>
    <phoneticPr fontId="16" type="noConversion"/>
  </si>
  <si>
    <t>综合</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</si>
  <si>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</si>
  <si>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陕西削减煤炭消费比治理雾霾 计划明年降至70％</t>
  </si>
  <si>
    <t>陕西</t>
    <phoneticPr fontId="16" type="noConversion"/>
  </si>
  <si>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</si>
  <si>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水</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</si>
  <si>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</si>
  <si>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</si>
  <si>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湖南污染源监管信息公开指数发布</t>
  </si>
  <si>
    <t>湖南</t>
    <phoneticPr fontId="16" type="noConversion"/>
  </si>
  <si>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</si>
  <si>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</si>
  <si>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</si>
  <si>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山东九部门联合治污</t>
  </si>
  <si>
    <t>山东</t>
    <phoneticPr fontId="16" type="noConversion"/>
  </si>
  <si>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</si>
  <si>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黑龙江省环保专项行动再出重拳</t>
  </si>
  <si>
    <t>黑龙江</t>
    <phoneticPr fontId="16" type="noConversion"/>
  </si>
  <si>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</si>
  <si>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</si>
  <si>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</si>
  <si>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河南省开始实施土壤污染修复工程</t>
  </si>
  <si>
    <t>河南</t>
    <phoneticPr fontId="16" type="noConversion"/>
  </si>
  <si>
    <t>土壤</t>
    <phoneticPr fontId="16" type="noConversion"/>
  </si>
  <si>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</si>
  <si>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</si>
  <si>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桑德环境</t>
    <phoneticPr fontId="16" type="noConversion"/>
  </si>
  <si>
    <t>关于签署重大经营合同的公告</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</si>
  <si>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</si>
  <si>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</si>
  <si>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</si>
  <si>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</si>
  <si>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</si>
  <si>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天立环保</t>
    <phoneticPr fontId="16" type="noConversion"/>
  </si>
  <si>
    <t>预计2014年上半年归属上市公司股东的净利润300-500万元，同比下降89.36%-82.26。</t>
    <phoneticPr fontId="16" type="noConversion"/>
  </si>
  <si>
    <r>
      <t xml:space="preserve">  </t>
    </r>
    <r>
      <rPr>
        <sz val="11"/>
        <rFont val="宋体"/>
        <family val="3"/>
        <charset val="134"/>
      </rPr>
      <t>电话：</t>
    </r>
    <r>
      <rPr>
        <sz val="11"/>
        <rFont val="Calibri"/>
        <family val="2"/>
      </rPr>
      <t xml:space="preserve"> 010-58566801</t>
    </r>
    <phoneticPr fontId="16" type="noConversion"/>
  </si>
  <si>
    <r>
      <t xml:space="preserve">  </t>
    </r>
    <r>
      <rPr>
        <sz val="11"/>
        <rFont val="仿宋_GB2312"/>
        <family val="3"/>
        <charset val="134"/>
      </rPr>
      <t>联系人：赵竞萌</t>
    </r>
    <phoneticPr fontId="16" type="noConversion"/>
  </si>
  <si>
    <t>锦龙股份</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</si>
  <si>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</si>
  <si>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</si>
  <si>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</si>
  <si>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万邦达</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</si>
  <si>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</si>
  <si>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</si>
  <si>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</si>
  <si>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</si>
  <si>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兴源过滤</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</si>
  <si>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</si>
  <si>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</si>
  <si>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</si>
  <si>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华西能源</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</si>
  <si>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</si>
  <si>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</si>
  <si>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合众机电</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</si>
  <si>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</si>
  <si>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</si>
  <si>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</si>
  <si>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国中水务</t>
    <phoneticPr fontId="16" type="noConversion"/>
  </si>
  <si>
    <t>中电远达</t>
    <phoneticPr fontId="16" type="noConversion"/>
  </si>
  <si>
    <t>600292.sh</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</si>
  <si>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</si>
  <si>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2014年上半年归属上市公司股东的净利润为1,255万元-1,545万元，同比增长30%-6 0%，报告期内非经常性损益对净利润的影响金额预计约为304.10 万元</t>
    <phoneticPr fontId="16" type="noConversion"/>
  </si>
  <si>
    <t>先河环保</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</si>
  <si>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</si>
  <si>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发行股份购买资产事项进展公告</t>
  </si>
  <si>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</si>
  <si>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</si>
  <si>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环保部近期开始尝试动用无人机对华北地区的违法排污企业进行航拍，尤其重点监控对大气环境质量有较大影响的钢铁、焦化、火电等企业。</t>
  </si>
  <si>
    <r>
      <t xml:space="preserve">  </t>
    </r>
    <r>
      <rPr>
        <sz val="11"/>
        <rFont val="宋体"/>
        <family val="3"/>
        <charset val="134"/>
      </rPr>
      <t>邮箱：</t>
    </r>
    <r>
      <rPr>
        <sz val="11"/>
        <rFont val="Calibri"/>
        <family val="2"/>
      </rPr>
      <t xml:space="preserve"> zhaojingmeng@hrsec.com.cn</t>
    </r>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</si>
  <si>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</si>
  <si>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桑德环境</t>
    <phoneticPr fontId="16" type="noConversion"/>
  </si>
  <si>
    <t>先河环保于2014年6月16日披露了《重大事项停牌公告》，公司股票于2014年6月16日开市起停牌。2014年7月10日发布了《关于发行股份购买资产事项延期复牌公告》。</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</si>
  <si>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</si>
  <si>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</si>
  <si>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(2014/7/21-2014/7/27)</t>
    <phoneticPr fontId="16"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</si>
  <si>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</si>
  <si>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</si>
  <si>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</si>
  <si>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</si>
  <si>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</si>
  <si>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</si>
  <si>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</si>
  <si>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</si>
  <si>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</si>
  <si>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</si>
  <si>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</si>
  <si>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</si>
  <si>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</si>
  <si>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</si>
  <si>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</si>
  <si>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</si>
  <si>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</si>
  <si>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</si>
  <si>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</si>
  <si>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</si>
  <si>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</si>
  <si>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江西发生车载化学品泄漏事故致河水污染</t>
  </si>
  <si>
    <t>江西</t>
    <phoneticPr fontId="16" type="noConversion"/>
  </si>
  <si>
    <t>水</t>
    <phoneticPr fontId="16" type="noConversion"/>
  </si>
  <si>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</si>
  <si>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</si>
  <si>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综合</t>
    <phoneticPr fontId="16" type="noConversion"/>
  </si>
  <si>
    <t>2014//7/24</t>
    <phoneticPr fontId="16" type="noConversion"/>
  </si>
  <si>
    <t>固废</t>
    <phoneticPr fontId="16" type="noConversion"/>
  </si>
  <si>
    <t>广东</t>
    <phoneticPr fontId="16" type="noConversion"/>
  </si>
  <si>
    <t>广东海珠循“一类一策”原则 实现垃圾分类收运</t>
  </si>
  <si>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</si>
  <si>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</si>
  <si>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</si>
  <si>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</si>
  <si>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</si>
  <si>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</si>
  <si>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</si>
  <si>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</si>
  <si>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</si>
  <si>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</si>
  <si>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</si>
  <si>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</si>
  <si>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</si>
  <si>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</si>
  <si>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</si>
  <si>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</si>
  <si>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</si>
  <si>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</si>
  <si>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</si>
  <si>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</si>
  <si>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</si>
  <si>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</si>
  <si>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</si>
  <si>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</si>
  <si>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</si>
  <si>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</si>
  <si>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</si>
  <si>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</si>
  <si>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</si>
  <si>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</si>
  <si>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</si>
  <si>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2014//7/23</t>
    <phoneticPr fontId="16" type="noConversion"/>
  </si>
  <si>
    <t xml:space="preserve">北京年内划定污染行业退出目录
</t>
    <phoneticPr fontId="16" type="noConversion"/>
  </si>
  <si>
    <t>北京</t>
    <phoneticPr fontId="16" type="noConversion"/>
  </si>
  <si>
    <t>大气</t>
    <phoneticPr fontId="16" type="noConversion"/>
  </si>
  <si>
    <t>2014//7/23</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</si>
  <si>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</si>
  <si>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</si>
  <si>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</si>
  <si>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2014//7/22</t>
    <phoneticPr fontId="16" type="noConversion"/>
  </si>
  <si>
    <t>综合</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</si>
  <si>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</si>
  <si>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</si>
  <si>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</si>
  <si>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</si>
  <si>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《北京市2013-2017年清洁空气行动计划》</t>
    <phoneticPr fontId="29" type="noConversion"/>
  </si>
  <si>
    <t>关于印发《大气污染防治行动计划实施情况考核办法（试行）实施细则》的通知</t>
    <phoneticPr fontId="16" type="noConversion"/>
  </si>
  <si>
    <t>目前环保部成立专项调研组，正在对全国范围内污水处理厂污染问题进行摸底调研，从目前调研结果看，情况并不乐观。下一步环保部拟对污水处理厂污染问题进行集中整治。</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</si>
  <si>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</si>
  <si>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</si>
  <si>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300190.sz</t>
  </si>
  <si>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</si>
  <si>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</si>
  <si>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000826.sz</t>
  </si>
  <si>
    <t>300090.sz</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</si>
  <si>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</si>
  <si>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</si>
  <si>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国中水务</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</si>
  <si>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</si>
  <si>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</si>
  <si>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国中水务2014年度非公开发行股票预案</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</si>
  <si>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</si>
  <si>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瀚蓝环境</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</si>
  <si>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</si>
  <si>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</si>
  <si>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关于变更所属行业的公告</t>
    <phoneticPr fontId="16" type="noConversion"/>
  </si>
  <si>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</si>
  <si>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</si>
  <si>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000598.sz</t>
  </si>
  <si>
    <t>兴蓉投资</t>
  </si>
  <si>
    <t xml:space="preserve">2014年半年度报告 </t>
    <phoneticPr fontId="16" type="noConversion"/>
  </si>
  <si>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</si>
  <si>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兴源过滤</t>
    <phoneticPr fontId="16" type="noConversion"/>
  </si>
  <si>
    <t>关于重大资产重组停牌公告</t>
  </si>
  <si>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</si>
  <si>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</si>
  <si>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</si>
  <si>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</si>
  <si>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</si>
  <si>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300070.sz</t>
  </si>
  <si>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</si>
  <si>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</si>
  <si>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300187.sz</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</si>
  <si>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</si>
  <si>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</si>
  <si>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 xml:space="preserve">2014年半年度报告 </t>
    <phoneticPr fontId="16" type="noConversion"/>
  </si>
  <si>
    <t>2014 年半年度报告主要财务指标：营业收入421,341,982.52 元，同比上升47.33%；归属于上市公司股东净利润30,887,421.37 元，同比上升30.83%，EPS 0.15 元/股。</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</si>
  <si>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</si>
  <si>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</si>
  <si>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</si>
  <si>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</si>
  <si>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</si>
  <si>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</si>
  <si>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t>雪迪龙</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</si>
  <si>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</si>
  <si>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东江环保</t>
    <phoneticPr fontId="16" type="noConversion"/>
  </si>
  <si>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</si>
  <si>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</si>
  <si>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2014年半年度业绩快报、增资上田环境、开展融资租赁业务</t>
    <phoneticPr fontId="16" type="noConversion"/>
  </si>
  <si>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</si>
  <si>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</si>
  <si>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</si>
  <si>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</si>
  <si>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</si>
  <si>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</si>
  <si>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</si>
  <si>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</si>
  <si>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t>
    <phoneticPr fontId="16" type="noConversion"/>
  </si>
  <si>
    <t>亿元</t>
    <phoneticPr fontId="16" type="noConversion"/>
  </si>
  <si>
    <t>%</t>
    <phoneticPr fontId="16" type="noConversion"/>
  </si>
  <si>
    <t>来源</t>
    <phoneticPr fontId="16" type="noConversion"/>
  </si>
  <si>
    <t>国家统计局</t>
    <phoneticPr fontId="16" type="noConversion"/>
  </si>
  <si>
    <t>更新时间</t>
    <phoneticPr fontId="16" type="noConversion"/>
  </si>
  <si>
    <t>2014-07-25</t>
    <phoneticPr fontId="16" type="noConversion"/>
  </si>
  <si>
    <t>正在获取数据中 0%</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</si>
</sst>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3">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charset val="134"/>
    </font>
    <font>
      <sz val="9"/>
      <color rgb="FF3E3E3E"/>
      <name val="楷体_GB2312"/>
      <charset val="134"/>
    </font>
    <font>
      <sz val="10"/>
      <color theme="1"/>
      <name val="宋体"/>
      <family val="3"/>
      <charset val="134"/>
      <scheme val="minor"/>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38">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2" fillId="23"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0" fontId="64" fillId="0" borderId="21" xfId="365" applyFont="1" applyBorder="1" applyAlignment="1">
      <alignment horizontal="center" wrapText="1"/>
    </xf>
    <xf numFmtId="14" fontId="64" fillId="0" borderId="21" xfId="365" applyNumberFormat="1" applyFont="1" applyBorder="1" applyAlignment="1">
      <alignment horizontal="left" vertical="center"/>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wrapText="1"/>
    </xf>
    <xf numFmtId="0" fontId="80" fillId="0" borderId="49" xfId="236" applyFont="1" applyFill="1" applyBorder="1" applyAlignment="1">
      <alignment horizontal="left" vertical="top" wrapText="1"/>
    </xf>
    <xf numFmtId="0" fontId="82" fillId="0" borderId="21" xfId="0" applyFont="1" applyBorder="1" applyAlignment="1">
      <alignment vertical="top" wrapText="1"/>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41504</c:v>
                </c:pt>
                <c:pt idx="1">
                  <c:v>41511</c:v>
                </c:pt>
                <c:pt idx="2">
                  <c:v>41518</c:v>
                </c:pt>
                <c:pt idx="3">
                  <c:v>41525</c:v>
                </c:pt>
                <c:pt idx="4">
                  <c:v>41532</c:v>
                </c:pt>
                <c:pt idx="5">
                  <c:v>41539</c:v>
                </c:pt>
                <c:pt idx="6">
                  <c:v>41546</c:v>
                </c:pt>
                <c:pt idx="7">
                  <c:v>41553</c:v>
                </c:pt>
                <c:pt idx="8">
                  <c:v>41560</c:v>
                </c:pt>
                <c:pt idx="9">
                  <c:v>41567</c:v>
                </c:pt>
                <c:pt idx="10">
                  <c:v>41574</c:v>
                </c:pt>
                <c:pt idx="11">
                  <c:v>41581</c:v>
                </c:pt>
                <c:pt idx="12">
                  <c:v>41588</c:v>
                </c:pt>
                <c:pt idx="13">
                  <c:v>41595</c:v>
                </c:pt>
                <c:pt idx="14">
                  <c:v>41602</c:v>
                </c:pt>
                <c:pt idx="15">
                  <c:v>41609</c:v>
                </c:pt>
                <c:pt idx="16">
                  <c:v>41616</c:v>
                </c:pt>
                <c:pt idx="17">
                  <c:v>41623</c:v>
                </c:pt>
                <c:pt idx="18">
                  <c:v>41630</c:v>
                </c:pt>
                <c:pt idx="19">
                  <c:v>41637</c:v>
                </c:pt>
                <c:pt idx="20">
                  <c:v>41644</c:v>
                </c:pt>
                <c:pt idx="21">
                  <c:v>41651</c:v>
                </c:pt>
                <c:pt idx="22">
                  <c:v>41658</c:v>
                </c:pt>
                <c:pt idx="23">
                  <c:v>41665</c:v>
                </c:pt>
                <c:pt idx="24">
                  <c:v>41672</c:v>
                </c:pt>
                <c:pt idx="25">
                  <c:v>41679</c:v>
                </c:pt>
                <c:pt idx="26">
                  <c:v>41686</c:v>
                </c:pt>
                <c:pt idx="27">
                  <c:v>41693</c:v>
                </c:pt>
                <c:pt idx="28">
                  <c:v>41700</c:v>
                </c:pt>
                <c:pt idx="29">
                  <c:v>41707</c:v>
                </c:pt>
                <c:pt idx="30">
                  <c:v>41714</c:v>
                </c:pt>
                <c:pt idx="31">
                  <c:v>41721</c:v>
                </c:pt>
                <c:pt idx="32">
                  <c:v>41728</c:v>
                </c:pt>
                <c:pt idx="33">
                  <c:v>41735</c:v>
                </c:pt>
                <c:pt idx="34">
                  <c:v>41742</c:v>
                </c:pt>
                <c:pt idx="35">
                  <c:v>41749</c:v>
                </c:pt>
                <c:pt idx="36">
                  <c:v>41756</c:v>
                </c:pt>
                <c:pt idx="37">
                  <c:v>41763</c:v>
                </c:pt>
                <c:pt idx="38">
                  <c:v>41770</c:v>
                </c:pt>
                <c:pt idx="39">
                  <c:v>41777</c:v>
                </c:pt>
                <c:pt idx="40">
                  <c:v>41784</c:v>
                </c:pt>
                <c:pt idx="41">
                  <c:v>41791</c:v>
                </c:pt>
                <c:pt idx="42">
                  <c:v>41798</c:v>
                </c:pt>
                <c:pt idx="43">
                  <c:v>41805</c:v>
                </c:pt>
                <c:pt idx="44">
                  <c:v>41812</c:v>
                </c:pt>
                <c:pt idx="45">
                  <c:v>41819</c:v>
                </c:pt>
                <c:pt idx="46">
                  <c:v>41826</c:v>
                </c:pt>
                <c:pt idx="47">
                  <c:v>41833</c:v>
                </c:pt>
                <c:pt idx="48">
                  <c:v>41840</c:v>
                </c:pt>
                <c:pt idx="49">
                  <c:v>41845</c:v>
                </c:pt>
              </c:numCache>
            </c:numRef>
          </c:cat>
          <c:val>
            <c:numRef>
              <c:f>[0]!hushen300</c:f>
              <c:numCache>
                <c:formatCode>0.0%</c:formatCode>
                <c:ptCount val="51"/>
                <c:pt idx="0">
                  <c:v>0</c:v>
                </c:pt>
                <c:pt idx="1">
                  <c:v>-7.4713212368670012E-3</c:v>
                </c:pt>
                <c:pt idx="2">
                  <c:v>4.2384503746293323E-3</c:v>
                </c:pt>
                <c:pt idx="3">
                  <c:v>2.3278927011506356E-2</c:v>
                </c:pt>
                <c:pt idx="4">
                  <c:v>8.0185092598379359E-2</c:v>
                </c:pt>
                <c:pt idx="5">
                  <c:v>5.5710927789235587E-2</c:v>
                </c:pt>
                <c:pt idx="6">
                  <c:v>3.9418977286141965E-2</c:v>
                </c:pt>
                <c:pt idx="7">
                  <c:v>4.5523630467540155E-2</c:v>
                </c:pt>
                <c:pt idx="8">
                  <c:v>7.1334083286461292E-2</c:v>
                </c:pt>
                <c:pt idx="9">
                  <c:v>5.2909019575165583E-2</c:v>
                </c:pt>
                <c:pt idx="10">
                  <c:v>2.7956152046052951E-2</c:v>
                </c:pt>
                <c:pt idx="11">
                  <c:v>3.5074196751591957E-2</c:v>
                </c:pt>
                <c:pt idx="12">
                  <c:v>1.6496364810534292E-3</c:v>
                </c:pt>
                <c:pt idx="13">
                  <c:v>2.0220090411016134E-2</c:v>
                </c:pt>
                <c:pt idx="14">
                  <c:v>4.0717073238478285E-2</c:v>
                </c:pt>
                <c:pt idx="15">
                  <c:v>5.8503287988945329E-2</c:v>
                </c:pt>
                <c:pt idx="16">
                  <c:v>6.4294158698414705E-2</c:v>
                </c:pt>
                <c:pt idx="17">
                  <c:v>4.4482896902277025E-2</c:v>
                </c:pt>
                <c:pt idx="18">
                  <c:v>-1.128748897638332E-2</c:v>
                </c:pt>
                <c:pt idx="19">
                  <c:v>-2.8904443472266284E-4</c:v>
                </c:pt>
                <c:pt idx="20">
                  <c:v>-5.8004187238296367E-3</c:v>
                </c:pt>
                <c:pt idx="21">
                  <c:v>-4.3093226812212948E-2</c:v>
                </c:pt>
                <c:pt idx="22">
                  <c:v>-5.4534786020318138E-2</c:v>
                </c:pt>
                <c:pt idx="23">
                  <c:v>-2.537428216292037E-2</c:v>
                </c:pt>
                <c:pt idx="24">
                  <c:v>-4.4135262379434659E-2</c:v>
                </c:pt>
                <c:pt idx="25">
                  <c:v>-3.9780933830524279E-2</c:v>
                </c:pt>
                <c:pt idx="26">
                  <c:v>-3.7189515933031547E-3</c:v>
                </c:pt>
                <c:pt idx="27">
                  <c:v>-1.7294926011568679E-2</c:v>
                </c:pt>
                <c:pt idx="28">
                  <c:v>-5.4325163705046142E-2</c:v>
                </c:pt>
                <c:pt idx="29">
                  <c:v>-5.8931212632543639E-2</c:v>
                </c:pt>
                <c:pt idx="30">
                  <c:v>-7.8687790346436692E-2</c:v>
                </c:pt>
                <c:pt idx="31">
                  <c:v>-6.3080258872709405E-2</c:v>
                </c:pt>
                <c:pt idx="32">
                  <c:v>-6.6045785332860985E-2</c:v>
                </c:pt>
                <c:pt idx="33">
                  <c:v>-5.1503725461602867E-2</c:v>
                </c:pt>
                <c:pt idx="34">
                  <c:v>-1.4529473852328501E-2</c:v>
                </c:pt>
                <c:pt idx="35">
                  <c:v>-3.4574662000291689E-2</c:v>
                </c:pt>
                <c:pt idx="36">
                  <c:v>-5.9162100979799792E-2</c:v>
                </c:pt>
                <c:pt idx="37">
                  <c:v>-6.3140584963439661E-2</c:v>
                </c:pt>
                <c:pt idx="38">
                  <c:v>-7.388123311737449E-2</c:v>
                </c:pt>
                <c:pt idx="39">
                  <c:v>-6.8655431257768407E-2</c:v>
                </c:pt>
                <c:pt idx="40">
                  <c:v>-6.7586921650729992E-2</c:v>
                </c:pt>
                <c:pt idx="41">
                  <c:v>-6.4093216396197361E-2</c:v>
                </c:pt>
                <c:pt idx="42">
                  <c:v>-7.3531862591921349E-2</c:v>
                </c:pt>
                <c:pt idx="43">
                  <c:v>-5.5509551486365272E-2</c:v>
                </c:pt>
                <c:pt idx="44">
                  <c:v>-7.2658219277961789E-2</c:v>
                </c:pt>
                <c:pt idx="45">
                  <c:v>-6.6786624447083165E-2</c:v>
                </c:pt>
                <c:pt idx="46">
                  <c:v>-5.4444947885201489E-2</c:v>
                </c:pt>
                <c:pt idx="47">
                  <c:v>-6.7762691915088547E-2</c:v>
                </c:pt>
                <c:pt idx="48">
                  <c:v>-6.0760091383177395E-2</c:v>
                </c:pt>
                <c:pt idx="49">
                  <c:v>-1.8961488518078551E-2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41504</c:v>
                </c:pt>
                <c:pt idx="1">
                  <c:v>41511</c:v>
                </c:pt>
                <c:pt idx="2">
                  <c:v>41518</c:v>
                </c:pt>
                <c:pt idx="3">
                  <c:v>41525</c:v>
                </c:pt>
                <c:pt idx="4">
                  <c:v>41532</c:v>
                </c:pt>
                <c:pt idx="5">
                  <c:v>41539</c:v>
                </c:pt>
                <c:pt idx="6">
                  <c:v>41546</c:v>
                </c:pt>
                <c:pt idx="7">
                  <c:v>41553</c:v>
                </c:pt>
                <c:pt idx="8">
                  <c:v>41560</c:v>
                </c:pt>
                <c:pt idx="9">
                  <c:v>41567</c:v>
                </c:pt>
                <c:pt idx="10">
                  <c:v>41574</c:v>
                </c:pt>
                <c:pt idx="11">
                  <c:v>41581</c:v>
                </c:pt>
                <c:pt idx="12">
                  <c:v>41588</c:v>
                </c:pt>
                <c:pt idx="13">
                  <c:v>41595</c:v>
                </c:pt>
                <c:pt idx="14">
                  <c:v>41602</c:v>
                </c:pt>
                <c:pt idx="15">
                  <c:v>41609</c:v>
                </c:pt>
                <c:pt idx="16">
                  <c:v>41616</c:v>
                </c:pt>
                <c:pt idx="17">
                  <c:v>41623</c:v>
                </c:pt>
                <c:pt idx="18">
                  <c:v>41630</c:v>
                </c:pt>
                <c:pt idx="19">
                  <c:v>41637</c:v>
                </c:pt>
                <c:pt idx="20">
                  <c:v>41644</c:v>
                </c:pt>
                <c:pt idx="21">
                  <c:v>41651</c:v>
                </c:pt>
                <c:pt idx="22">
                  <c:v>41658</c:v>
                </c:pt>
                <c:pt idx="23">
                  <c:v>41665</c:v>
                </c:pt>
                <c:pt idx="24">
                  <c:v>41672</c:v>
                </c:pt>
                <c:pt idx="25">
                  <c:v>41679</c:v>
                </c:pt>
                <c:pt idx="26">
                  <c:v>41686</c:v>
                </c:pt>
                <c:pt idx="27">
                  <c:v>41693</c:v>
                </c:pt>
                <c:pt idx="28">
                  <c:v>41700</c:v>
                </c:pt>
                <c:pt idx="29">
                  <c:v>41707</c:v>
                </c:pt>
                <c:pt idx="30">
                  <c:v>41714</c:v>
                </c:pt>
                <c:pt idx="31">
                  <c:v>41721</c:v>
                </c:pt>
                <c:pt idx="32">
                  <c:v>41728</c:v>
                </c:pt>
                <c:pt idx="33">
                  <c:v>41735</c:v>
                </c:pt>
                <c:pt idx="34">
                  <c:v>41742</c:v>
                </c:pt>
                <c:pt idx="35">
                  <c:v>41749</c:v>
                </c:pt>
                <c:pt idx="36">
                  <c:v>41756</c:v>
                </c:pt>
                <c:pt idx="37">
                  <c:v>41763</c:v>
                </c:pt>
                <c:pt idx="38">
                  <c:v>41770</c:v>
                </c:pt>
                <c:pt idx="39">
                  <c:v>41777</c:v>
                </c:pt>
                <c:pt idx="40">
                  <c:v>41784</c:v>
                </c:pt>
                <c:pt idx="41">
                  <c:v>41791</c:v>
                </c:pt>
                <c:pt idx="42">
                  <c:v>41798</c:v>
                </c:pt>
                <c:pt idx="43">
                  <c:v>41805</c:v>
                </c:pt>
                <c:pt idx="44">
                  <c:v>41812</c:v>
                </c:pt>
                <c:pt idx="45">
                  <c:v>41819</c:v>
                </c:pt>
                <c:pt idx="46">
                  <c:v>41826</c:v>
                </c:pt>
                <c:pt idx="47">
                  <c:v>41833</c:v>
                </c:pt>
                <c:pt idx="48">
                  <c:v>41840</c:v>
                </c:pt>
                <c:pt idx="49">
                  <c:v>41845</c:v>
                </c:pt>
              </c:numCache>
            </c:numRef>
          </c:cat>
          <c:val>
            <c:numRef>
              <c:f>[0]!SHA</c:f>
              <c:numCache>
                <c:formatCode>0.0%</c:formatCode>
                <c:ptCount val="51"/>
                <c:pt idx="0">
                  <c:v>0</c:v>
                </c:pt>
                <c:pt idx="1">
                  <c:v>-5.315085870979952E-3</c:v>
                </c:pt>
                <c:pt idx="2">
                  <c:v>1.4469758060617233E-2</c:v>
                </c:pt>
                <c:pt idx="3">
                  <c:v>3.4586734427484833E-2</c:v>
                </c:pt>
                <c:pt idx="4">
                  <c:v>8.1106547311709409E-2</c:v>
                </c:pt>
                <c:pt idx="5">
                  <c:v>5.9657657030474986E-2</c:v>
                </c:pt>
                <c:pt idx="6">
                  <c:v>4.4272238369563288E-2</c:v>
                </c:pt>
                <c:pt idx="7">
                  <c:v>5.1349028162122945E-2</c:v>
                </c:pt>
                <c:pt idx="8">
                  <c:v>7.7204595513939767E-2</c:v>
                </c:pt>
                <c:pt idx="9">
                  <c:v>6.0590238497195026E-2</c:v>
                </c:pt>
                <c:pt idx="10">
                  <c:v>3.1184189915937077E-2</c:v>
                </c:pt>
                <c:pt idx="11">
                  <c:v>3.9212899308274762E-2</c:v>
                </c:pt>
                <c:pt idx="12">
                  <c:v>1.8214104073964288E-2</c:v>
                </c:pt>
                <c:pt idx="13">
                  <c:v>3.2572667869498639E-2</c:v>
                </c:pt>
                <c:pt idx="14">
                  <c:v>6.1846250239309342E-2</c:v>
                </c:pt>
                <c:pt idx="15">
                  <c:v>7.3510045193216689E-2</c:v>
                </c:pt>
                <c:pt idx="16">
                  <c:v>8.1537304225575369E-2</c:v>
                </c:pt>
                <c:pt idx="17">
                  <c:v>6.1699763881395198E-2</c:v>
                </c:pt>
                <c:pt idx="18">
                  <c:v>7.900594260828786E-3</c:v>
                </c:pt>
                <c:pt idx="19">
                  <c:v>1.5856785654199346E-2</c:v>
                </c:pt>
                <c:pt idx="20">
                  <c:v>7.0990286455763218E-3</c:v>
                </c:pt>
                <c:pt idx="21">
                  <c:v>-2.6664384766965976E-2</c:v>
                </c:pt>
                <c:pt idx="22">
                  <c:v>-3.0700736589488242E-2</c:v>
                </c:pt>
                <c:pt idx="23">
                  <c:v>-6.7973537698725606E-3</c:v>
                </c:pt>
                <c:pt idx="24">
                  <c:v>-1.7099260703173247E-2</c:v>
                </c:pt>
                <c:pt idx="25">
                  <c:v>-1.1581124435084855E-2</c:v>
                </c:pt>
                <c:pt idx="26">
                  <c:v>2.2913753860374753E-2</c:v>
                </c:pt>
                <c:pt idx="27">
                  <c:v>2.187191194187732E-2</c:v>
                </c:pt>
                <c:pt idx="28">
                  <c:v>-5.8739579163549216E-3</c:v>
                </c:pt>
                <c:pt idx="29">
                  <c:v>-5.0975318740780207E-3</c:v>
                </c:pt>
                <c:pt idx="30">
                  <c:v>-3.0995643118622129E-2</c:v>
                </c:pt>
                <c:pt idx="31">
                  <c:v>-1.0071783149911306E-2</c:v>
                </c:pt>
                <c:pt idx="32">
                  <c:v>-1.292754194924528E-2</c:v>
                </c:pt>
                <c:pt idx="33">
                  <c:v>-4.6513044537654924E-3</c:v>
                </c:pt>
                <c:pt idx="34">
                  <c:v>3.0017617039215683E-2</c:v>
                </c:pt>
                <c:pt idx="35">
                  <c:v>1.416324865164853E-2</c:v>
                </c:pt>
                <c:pt idx="36">
                  <c:v>-1.5438115073494685E-2</c:v>
                </c:pt>
                <c:pt idx="37">
                  <c:v>-2.0350484323542584E-2</c:v>
                </c:pt>
                <c:pt idx="38">
                  <c:v>-2.7710094312075051E-2</c:v>
                </c:pt>
                <c:pt idx="39">
                  <c:v>-2.0279900137881057E-2</c:v>
                </c:pt>
                <c:pt idx="40">
                  <c:v>-1.6380849060070202E-2</c:v>
                </c:pt>
                <c:pt idx="41">
                  <c:v>-1.413617526536759E-2</c:v>
                </c:pt>
                <c:pt idx="42">
                  <c:v>-1.8611019254979211E-2</c:v>
                </c:pt>
                <c:pt idx="43">
                  <c:v>1.0940548777540471E-3</c:v>
                </c:pt>
                <c:pt idx="44">
                  <c:v>-2.0197713072384715E-2</c:v>
                </c:pt>
                <c:pt idx="45">
                  <c:v>-1.5442466153432699E-2</c:v>
                </c:pt>
                <c:pt idx="46">
                  <c:v>-4.3883058441772649E-3</c:v>
                </c:pt>
                <c:pt idx="47">
                  <c:v>-1.0389895438714603E-2</c:v>
                </c:pt>
                <c:pt idx="48">
                  <c:v>-4.537209468723602E-3</c:v>
                </c:pt>
                <c:pt idx="49">
                  <c:v>2.8118612372924234E-2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41504</c:v>
                </c:pt>
                <c:pt idx="1">
                  <c:v>41511</c:v>
                </c:pt>
                <c:pt idx="2">
                  <c:v>41518</c:v>
                </c:pt>
                <c:pt idx="3">
                  <c:v>41525</c:v>
                </c:pt>
                <c:pt idx="4">
                  <c:v>41532</c:v>
                </c:pt>
                <c:pt idx="5">
                  <c:v>41539</c:v>
                </c:pt>
                <c:pt idx="6">
                  <c:v>41546</c:v>
                </c:pt>
                <c:pt idx="7">
                  <c:v>41553</c:v>
                </c:pt>
                <c:pt idx="8">
                  <c:v>41560</c:v>
                </c:pt>
                <c:pt idx="9">
                  <c:v>41567</c:v>
                </c:pt>
                <c:pt idx="10">
                  <c:v>41574</c:v>
                </c:pt>
                <c:pt idx="11">
                  <c:v>41581</c:v>
                </c:pt>
                <c:pt idx="12">
                  <c:v>41588</c:v>
                </c:pt>
                <c:pt idx="13">
                  <c:v>41595</c:v>
                </c:pt>
                <c:pt idx="14">
                  <c:v>41602</c:v>
                </c:pt>
                <c:pt idx="15">
                  <c:v>41609</c:v>
                </c:pt>
                <c:pt idx="16">
                  <c:v>41616</c:v>
                </c:pt>
                <c:pt idx="17">
                  <c:v>41623</c:v>
                </c:pt>
                <c:pt idx="18">
                  <c:v>41630</c:v>
                </c:pt>
                <c:pt idx="19">
                  <c:v>41637</c:v>
                </c:pt>
                <c:pt idx="20">
                  <c:v>41644</c:v>
                </c:pt>
                <c:pt idx="21">
                  <c:v>41651</c:v>
                </c:pt>
                <c:pt idx="22">
                  <c:v>41658</c:v>
                </c:pt>
                <c:pt idx="23">
                  <c:v>41665</c:v>
                </c:pt>
                <c:pt idx="24">
                  <c:v>41672</c:v>
                </c:pt>
                <c:pt idx="25">
                  <c:v>41679</c:v>
                </c:pt>
                <c:pt idx="26">
                  <c:v>41686</c:v>
                </c:pt>
                <c:pt idx="27">
                  <c:v>41693</c:v>
                </c:pt>
                <c:pt idx="28">
                  <c:v>41700</c:v>
                </c:pt>
                <c:pt idx="29">
                  <c:v>41707</c:v>
                </c:pt>
                <c:pt idx="30">
                  <c:v>41714</c:v>
                </c:pt>
                <c:pt idx="31">
                  <c:v>41721</c:v>
                </c:pt>
                <c:pt idx="32">
                  <c:v>41728</c:v>
                </c:pt>
                <c:pt idx="33">
                  <c:v>41735</c:v>
                </c:pt>
                <c:pt idx="34">
                  <c:v>41742</c:v>
                </c:pt>
                <c:pt idx="35">
                  <c:v>41749</c:v>
                </c:pt>
                <c:pt idx="36">
                  <c:v>41756</c:v>
                </c:pt>
                <c:pt idx="37">
                  <c:v>41763</c:v>
                </c:pt>
                <c:pt idx="38">
                  <c:v>41770</c:v>
                </c:pt>
                <c:pt idx="39">
                  <c:v>41777</c:v>
                </c:pt>
                <c:pt idx="40">
                  <c:v>41784</c:v>
                </c:pt>
                <c:pt idx="41">
                  <c:v>41791</c:v>
                </c:pt>
                <c:pt idx="42">
                  <c:v>41798</c:v>
                </c:pt>
                <c:pt idx="43">
                  <c:v>41805</c:v>
                </c:pt>
                <c:pt idx="44">
                  <c:v>41812</c:v>
                </c:pt>
                <c:pt idx="45">
                  <c:v>41819</c:v>
                </c:pt>
                <c:pt idx="46">
                  <c:v>41826</c:v>
                </c:pt>
                <c:pt idx="47">
                  <c:v>41833</c:v>
                </c:pt>
                <c:pt idx="48">
                  <c:v>41840</c:v>
                </c:pt>
                <c:pt idx="49">
                  <c:v>41845</c:v>
                </c:pt>
              </c:numCache>
            </c:numRef>
          </c:cat>
          <c:val>
            <c:numRef>
              <c:f>[0]!env</c:f>
              <c:numCache>
                <c:formatCode>0.0%</c:formatCode>
                <c:ptCount val="50"/>
                <c:pt idx="0">
                  <c:v>0</c:v>
                </c:pt>
                <c:pt idx="1">
                  <c:v>1.4826003070081306E-2</c:v>
                </c:pt>
                <c:pt idx="2">
                  <c:v>-4.5496778732484588E-2</c:v>
                </c:pt>
                <c:pt idx="3">
                  <c:v>-5.4460431696520262E-3</c:v>
                </c:pt>
                <c:pt idx="4">
                  <c:v>3.1068667862030885E-3</c:v>
                </c:pt>
                <c:pt idx="5">
                  <c:v>5.429856199013372E-3</c:v>
                </c:pt>
                <c:pt idx="6">
                  <c:v>3.4369822192767963E-3</c:v>
                </c:pt>
                <c:pt idx="7">
                  <c:v>2.3746154236413908E-2</c:v>
                </c:pt>
                <c:pt idx="8">
                  <c:v>0.10729209199761081</c:v>
                </c:pt>
                <c:pt idx="9">
                  <c:v>0.18515410945317901</c:v>
                </c:pt>
                <c:pt idx="10">
                  <c:v>0.14985425525992335</c:v>
                </c:pt>
                <c:pt idx="11">
                  <c:v>5.5253066495384084E-2</c:v>
                </c:pt>
                <c:pt idx="12">
                  <c:v>0.11247556604217634</c:v>
                </c:pt>
                <c:pt idx="13">
                  <c:v>0.12842425349889064</c:v>
                </c:pt>
                <c:pt idx="14">
                  <c:v>0.12694438028490196</c:v>
                </c:pt>
                <c:pt idx="15">
                  <c:v>0.14827233279849761</c:v>
                </c:pt>
                <c:pt idx="16">
                  <c:v>8.7260435989634288E-2</c:v>
                </c:pt>
                <c:pt idx="17">
                  <c:v>0.10514091493213606</c:v>
                </c:pt>
                <c:pt idx="18">
                  <c:v>6.2374587329644848E-2</c:v>
                </c:pt>
                <c:pt idx="19">
                  <c:v>9.3551219542280517E-2</c:v>
                </c:pt>
                <c:pt idx="20">
                  <c:v>9.0732974673229272E-2</c:v>
                </c:pt>
                <c:pt idx="21">
                  <c:v>7.0869520495070004E-2</c:v>
                </c:pt>
                <c:pt idx="22">
                  <c:v>2.5767242929040313E-2</c:v>
                </c:pt>
                <c:pt idx="23">
                  <c:v>0.10102672473242147</c:v>
                </c:pt>
                <c:pt idx="24">
                  <c:v>7.4299095117613678E-2</c:v>
                </c:pt>
                <c:pt idx="25">
                  <c:v>9.2618191580446707E-2</c:v>
                </c:pt>
                <c:pt idx="26">
                  <c:v>0.15828009475270988</c:v>
                </c:pt>
                <c:pt idx="27">
                  <c:v>0.13499054477891681</c:v>
                </c:pt>
                <c:pt idx="28">
                  <c:v>4.3318210020423908E-2</c:v>
                </c:pt>
                <c:pt idx="29">
                  <c:v>4.6181800355698632E-2</c:v>
                </c:pt>
                <c:pt idx="30">
                  <c:v>1.2014584164241615E-2</c:v>
                </c:pt>
                <c:pt idx="31">
                  <c:v>-5.0241613308282806E-3</c:v>
                </c:pt>
                <c:pt idx="32">
                  <c:v>-6.9677138853842413E-2</c:v>
                </c:pt>
                <c:pt idx="33">
                  <c:v>-4.1768068892537036E-2</c:v>
                </c:pt>
                <c:pt idx="34">
                  <c:v>-3.6189841274516521E-2</c:v>
                </c:pt>
                <c:pt idx="35">
                  <c:v>-3.5608394314955771E-2</c:v>
                </c:pt>
                <c:pt idx="36">
                  <c:v>-7.6547218419442342E-2</c:v>
                </c:pt>
                <c:pt idx="37">
                  <c:v>-0.10973914493792647</c:v>
                </c:pt>
                <c:pt idx="38">
                  <c:v>-0.13054952043712587</c:v>
                </c:pt>
                <c:pt idx="39">
                  <c:v>-0.14046334309054653</c:v>
                </c:pt>
                <c:pt idx="40">
                  <c:v>-0.11182808721662685</c:v>
                </c:pt>
                <c:pt idx="41">
                  <c:v>-0.10602080573340511</c:v>
                </c:pt>
                <c:pt idx="42">
                  <c:v>-7.2685259632040311E-2</c:v>
                </c:pt>
                <c:pt idx="43">
                  <c:v>-4.9081419046638652E-2</c:v>
                </c:pt>
                <c:pt idx="44">
                  <c:v>-6.1717780419320634E-2</c:v>
                </c:pt>
                <c:pt idx="45">
                  <c:v>-3.2327202085636775E-2</c:v>
                </c:pt>
                <c:pt idx="46">
                  <c:v>-2.9428241847739511E-2</c:v>
                </c:pt>
                <c:pt idx="47">
                  <c:v>-5.2892446491169975E-2</c:v>
                </c:pt>
                <c:pt idx="48">
                  <c:v>-4.3015321620675451E-2</c:v>
                </c:pt>
                <c:pt idx="49">
                  <c:v>-4.2530425825643148E-2</c:v>
                </c:pt>
              </c:numCache>
            </c:numRef>
          </c:val>
          <c:smooth val="0"/>
        </c:ser>
        <c:dLbls>
          <c:showLegendKey val="0"/>
          <c:showVal val="0"/>
          <c:showCatName val="0"/>
          <c:showSerName val="0"/>
          <c:showPercent val="0"/>
          <c:showBubbleSize val="0"/>
        </c:dLbls>
        <c:marker val="1"/>
        <c:smooth val="0"/>
        <c:axId val="143100544"/>
        <c:axId val="143106432"/>
      </c:lineChart>
      <c:dateAx>
        <c:axId val="143100544"/>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43106432"/>
        <c:crosses val="autoZero"/>
        <c:auto val="0"/>
        <c:lblOffset val="100"/>
        <c:baseTimeUnit val="days"/>
        <c:majorUnit val="2"/>
        <c:majorTimeUnit val="months"/>
        <c:minorUnit val="82"/>
        <c:minorTimeUnit val="days"/>
      </c:dateAx>
      <c:valAx>
        <c:axId val="143106432"/>
        <c:scaling>
          <c:orientation val="minMax"/>
        </c:scaling>
        <c:delete val="0"/>
        <c:axPos val="l"/>
        <c:numFmt formatCode="0%" sourceLinked="0"/>
        <c:majorTickMark val="out"/>
        <c:minorTickMark val="none"/>
        <c:tickLblPos val="nextTo"/>
        <c:crossAx val="143100544"/>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41504</c:v>
                </c:pt>
                <c:pt idx="1">
                  <c:v>41511</c:v>
                </c:pt>
                <c:pt idx="2">
                  <c:v>41518</c:v>
                </c:pt>
                <c:pt idx="3">
                  <c:v>41525</c:v>
                </c:pt>
                <c:pt idx="4">
                  <c:v>41532</c:v>
                </c:pt>
                <c:pt idx="5">
                  <c:v>41539</c:v>
                </c:pt>
                <c:pt idx="6">
                  <c:v>41546</c:v>
                </c:pt>
                <c:pt idx="7">
                  <c:v>41553</c:v>
                </c:pt>
                <c:pt idx="8">
                  <c:v>41560</c:v>
                </c:pt>
                <c:pt idx="9">
                  <c:v>41567</c:v>
                </c:pt>
                <c:pt idx="10">
                  <c:v>41574</c:v>
                </c:pt>
                <c:pt idx="11">
                  <c:v>41581</c:v>
                </c:pt>
                <c:pt idx="12">
                  <c:v>41588</c:v>
                </c:pt>
                <c:pt idx="13">
                  <c:v>41595</c:v>
                </c:pt>
                <c:pt idx="14">
                  <c:v>41602</c:v>
                </c:pt>
                <c:pt idx="15">
                  <c:v>41609</c:v>
                </c:pt>
                <c:pt idx="16">
                  <c:v>41616</c:v>
                </c:pt>
                <c:pt idx="17">
                  <c:v>41623</c:v>
                </c:pt>
                <c:pt idx="18">
                  <c:v>41630</c:v>
                </c:pt>
                <c:pt idx="19">
                  <c:v>41637</c:v>
                </c:pt>
                <c:pt idx="20">
                  <c:v>41644</c:v>
                </c:pt>
                <c:pt idx="21">
                  <c:v>41651</c:v>
                </c:pt>
                <c:pt idx="22">
                  <c:v>41658</c:v>
                </c:pt>
                <c:pt idx="23">
                  <c:v>41665</c:v>
                </c:pt>
                <c:pt idx="24">
                  <c:v>41672</c:v>
                </c:pt>
                <c:pt idx="25">
                  <c:v>41679</c:v>
                </c:pt>
                <c:pt idx="26">
                  <c:v>41686</c:v>
                </c:pt>
                <c:pt idx="27">
                  <c:v>41693</c:v>
                </c:pt>
                <c:pt idx="28">
                  <c:v>41700</c:v>
                </c:pt>
                <c:pt idx="29">
                  <c:v>41707</c:v>
                </c:pt>
                <c:pt idx="30">
                  <c:v>41714</c:v>
                </c:pt>
                <c:pt idx="31">
                  <c:v>41721</c:v>
                </c:pt>
                <c:pt idx="32">
                  <c:v>41728</c:v>
                </c:pt>
                <c:pt idx="33">
                  <c:v>41735</c:v>
                </c:pt>
                <c:pt idx="34">
                  <c:v>41742</c:v>
                </c:pt>
                <c:pt idx="35">
                  <c:v>41749</c:v>
                </c:pt>
                <c:pt idx="36">
                  <c:v>41756</c:v>
                </c:pt>
                <c:pt idx="37">
                  <c:v>41763</c:v>
                </c:pt>
                <c:pt idx="38">
                  <c:v>41770</c:v>
                </c:pt>
                <c:pt idx="39">
                  <c:v>41777</c:v>
                </c:pt>
                <c:pt idx="40">
                  <c:v>41784</c:v>
                </c:pt>
                <c:pt idx="41">
                  <c:v>41791</c:v>
                </c:pt>
                <c:pt idx="42">
                  <c:v>41798</c:v>
                </c:pt>
                <c:pt idx="43">
                  <c:v>41805</c:v>
                </c:pt>
                <c:pt idx="44">
                  <c:v>41812</c:v>
                </c:pt>
                <c:pt idx="45">
                  <c:v>41819</c:v>
                </c:pt>
                <c:pt idx="46">
                  <c:v>41826</c:v>
                </c:pt>
                <c:pt idx="47">
                  <c:v>41833</c:v>
                </c:pt>
                <c:pt idx="48">
                  <c:v>41840</c:v>
                </c:pt>
                <c:pt idx="49">
                  <c:v>41845</c:v>
                </c:pt>
              </c:numCache>
            </c:numRef>
          </c:cat>
          <c:val>
            <c:numRef>
              <c:f>[0]!hushen300</c:f>
              <c:numCache>
                <c:formatCode>0.0%</c:formatCode>
                <c:ptCount val="51"/>
                <c:pt idx="0">
                  <c:v>0</c:v>
                </c:pt>
                <c:pt idx="1">
                  <c:v>-7.4713212368670012E-3</c:v>
                </c:pt>
                <c:pt idx="2">
                  <c:v>4.2384503746293323E-3</c:v>
                </c:pt>
                <c:pt idx="3">
                  <c:v>2.3278927011506356E-2</c:v>
                </c:pt>
                <c:pt idx="4">
                  <c:v>8.0185092598379359E-2</c:v>
                </c:pt>
                <c:pt idx="5">
                  <c:v>5.5710927789235587E-2</c:v>
                </c:pt>
                <c:pt idx="6">
                  <c:v>3.9418977286141965E-2</c:v>
                </c:pt>
                <c:pt idx="7">
                  <c:v>4.5523630467540155E-2</c:v>
                </c:pt>
                <c:pt idx="8">
                  <c:v>7.1334083286461292E-2</c:v>
                </c:pt>
                <c:pt idx="9">
                  <c:v>5.2909019575165583E-2</c:v>
                </c:pt>
                <c:pt idx="10">
                  <c:v>2.7956152046052951E-2</c:v>
                </c:pt>
                <c:pt idx="11">
                  <c:v>3.5074196751591957E-2</c:v>
                </c:pt>
                <c:pt idx="12">
                  <c:v>1.6496364810534292E-3</c:v>
                </c:pt>
                <c:pt idx="13">
                  <c:v>2.0220090411016134E-2</c:v>
                </c:pt>
                <c:pt idx="14">
                  <c:v>4.0717073238478285E-2</c:v>
                </c:pt>
                <c:pt idx="15">
                  <c:v>5.8503287988945329E-2</c:v>
                </c:pt>
                <c:pt idx="16">
                  <c:v>6.4294158698414705E-2</c:v>
                </c:pt>
                <c:pt idx="17">
                  <c:v>4.4482896902277025E-2</c:v>
                </c:pt>
                <c:pt idx="18">
                  <c:v>-1.128748897638332E-2</c:v>
                </c:pt>
                <c:pt idx="19">
                  <c:v>-2.8904443472266284E-4</c:v>
                </c:pt>
                <c:pt idx="20">
                  <c:v>-5.8004187238296367E-3</c:v>
                </c:pt>
                <c:pt idx="21">
                  <c:v>-4.3093226812212948E-2</c:v>
                </c:pt>
                <c:pt idx="22">
                  <c:v>-5.4534786020318138E-2</c:v>
                </c:pt>
                <c:pt idx="23">
                  <c:v>-2.537428216292037E-2</c:v>
                </c:pt>
                <c:pt idx="24">
                  <c:v>-4.4135262379434659E-2</c:v>
                </c:pt>
                <c:pt idx="25">
                  <c:v>-3.9780933830524279E-2</c:v>
                </c:pt>
                <c:pt idx="26">
                  <c:v>-3.7189515933031547E-3</c:v>
                </c:pt>
                <c:pt idx="27">
                  <c:v>-1.7294926011568679E-2</c:v>
                </c:pt>
                <c:pt idx="28">
                  <c:v>-5.4325163705046142E-2</c:v>
                </c:pt>
                <c:pt idx="29">
                  <c:v>-5.8931212632543639E-2</c:v>
                </c:pt>
                <c:pt idx="30">
                  <c:v>-7.8687790346436692E-2</c:v>
                </c:pt>
                <c:pt idx="31">
                  <c:v>-6.3080258872709405E-2</c:v>
                </c:pt>
                <c:pt idx="32">
                  <c:v>-6.6045785332860985E-2</c:v>
                </c:pt>
                <c:pt idx="33">
                  <c:v>-5.1503725461602867E-2</c:v>
                </c:pt>
                <c:pt idx="34">
                  <c:v>-1.4529473852328501E-2</c:v>
                </c:pt>
                <c:pt idx="35">
                  <c:v>-3.4574662000291689E-2</c:v>
                </c:pt>
                <c:pt idx="36">
                  <c:v>-5.9162100979799792E-2</c:v>
                </c:pt>
                <c:pt idx="37">
                  <c:v>-6.3140584963439661E-2</c:v>
                </c:pt>
                <c:pt idx="38">
                  <c:v>-7.388123311737449E-2</c:v>
                </c:pt>
                <c:pt idx="39">
                  <c:v>-6.8655431257768407E-2</c:v>
                </c:pt>
                <c:pt idx="40">
                  <c:v>-6.7586921650729992E-2</c:v>
                </c:pt>
                <c:pt idx="41">
                  <c:v>-6.4093216396197361E-2</c:v>
                </c:pt>
                <c:pt idx="42">
                  <c:v>-7.3531862591921349E-2</c:v>
                </c:pt>
                <c:pt idx="43">
                  <c:v>-5.5509551486365272E-2</c:v>
                </c:pt>
                <c:pt idx="44">
                  <c:v>-7.2658219277961789E-2</c:v>
                </c:pt>
                <c:pt idx="45">
                  <c:v>-6.6786624447083165E-2</c:v>
                </c:pt>
                <c:pt idx="46">
                  <c:v>-5.4444947885201489E-2</c:v>
                </c:pt>
                <c:pt idx="47">
                  <c:v>-6.7762691915088547E-2</c:v>
                </c:pt>
                <c:pt idx="48">
                  <c:v>-6.0760091383177395E-2</c:v>
                </c:pt>
                <c:pt idx="49">
                  <c:v>-1.8961488518078551E-2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41504</c:v>
                </c:pt>
                <c:pt idx="1">
                  <c:v>41511</c:v>
                </c:pt>
                <c:pt idx="2">
                  <c:v>41518</c:v>
                </c:pt>
                <c:pt idx="3">
                  <c:v>41525</c:v>
                </c:pt>
                <c:pt idx="4">
                  <c:v>41532</c:v>
                </c:pt>
                <c:pt idx="5">
                  <c:v>41539</c:v>
                </c:pt>
                <c:pt idx="6">
                  <c:v>41546</c:v>
                </c:pt>
                <c:pt idx="7">
                  <c:v>41553</c:v>
                </c:pt>
                <c:pt idx="8">
                  <c:v>41560</c:v>
                </c:pt>
                <c:pt idx="9">
                  <c:v>41567</c:v>
                </c:pt>
                <c:pt idx="10">
                  <c:v>41574</c:v>
                </c:pt>
                <c:pt idx="11">
                  <c:v>41581</c:v>
                </c:pt>
                <c:pt idx="12">
                  <c:v>41588</c:v>
                </c:pt>
                <c:pt idx="13">
                  <c:v>41595</c:v>
                </c:pt>
                <c:pt idx="14">
                  <c:v>41602</c:v>
                </c:pt>
                <c:pt idx="15">
                  <c:v>41609</c:v>
                </c:pt>
                <c:pt idx="16">
                  <c:v>41616</c:v>
                </c:pt>
                <c:pt idx="17">
                  <c:v>41623</c:v>
                </c:pt>
                <c:pt idx="18">
                  <c:v>41630</c:v>
                </c:pt>
                <c:pt idx="19">
                  <c:v>41637</c:v>
                </c:pt>
                <c:pt idx="20">
                  <c:v>41644</c:v>
                </c:pt>
                <c:pt idx="21">
                  <c:v>41651</c:v>
                </c:pt>
                <c:pt idx="22">
                  <c:v>41658</c:v>
                </c:pt>
                <c:pt idx="23">
                  <c:v>41665</c:v>
                </c:pt>
                <c:pt idx="24">
                  <c:v>41672</c:v>
                </c:pt>
                <c:pt idx="25">
                  <c:v>41679</c:v>
                </c:pt>
                <c:pt idx="26">
                  <c:v>41686</c:v>
                </c:pt>
                <c:pt idx="27">
                  <c:v>41693</c:v>
                </c:pt>
                <c:pt idx="28">
                  <c:v>41700</c:v>
                </c:pt>
                <c:pt idx="29">
                  <c:v>41707</c:v>
                </c:pt>
                <c:pt idx="30">
                  <c:v>41714</c:v>
                </c:pt>
                <c:pt idx="31">
                  <c:v>41721</c:v>
                </c:pt>
                <c:pt idx="32">
                  <c:v>41728</c:v>
                </c:pt>
                <c:pt idx="33">
                  <c:v>41735</c:v>
                </c:pt>
                <c:pt idx="34">
                  <c:v>41742</c:v>
                </c:pt>
                <c:pt idx="35">
                  <c:v>41749</c:v>
                </c:pt>
                <c:pt idx="36">
                  <c:v>41756</c:v>
                </c:pt>
                <c:pt idx="37">
                  <c:v>41763</c:v>
                </c:pt>
                <c:pt idx="38">
                  <c:v>41770</c:v>
                </c:pt>
                <c:pt idx="39">
                  <c:v>41777</c:v>
                </c:pt>
                <c:pt idx="40">
                  <c:v>41784</c:v>
                </c:pt>
                <c:pt idx="41">
                  <c:v>41791</c:v>
                </c:pt>
                <c:pt idx="42">
                  <c:v>41798</c:v>
                </c:pt>
                <c:pt idx="43">
                  <c:v>41805</c:v>
                </c:pt>
                <c:pt idx="44">
                  <c:v>41812</c:v>
                </c:pt>
                <c:pt idx="45">
                  <c:v>41819</c:v>
                </c:pt>
                <c:pt idx="46">
                  <c:v>41826</c:v>
                </c:pt>
                <c:pt idx="47">
                  <c:v>41833</c:v>
                </c:pt>
                <c:pt idx="48">
                  <c:v>41840</c:v>
                </c:pt>
                <c:pt idx="49">
                  <c:v>41845</c:v>
                </c:pt>
              </c:numCache>
            </c:numRef>
          </c:cat>
          <c:val>
            <c:numRef>
              <c:f>[0]!SHA</c:f>
              <c:numCache>
                <c:formatCode>0.0%</c:formatCode>
                <c:ptCount val="51"/>
                <c:pt idx="0">
                  <c:v>0</c:v>
                </c:pt>
                <c:pt idx="1">
                  <c:v>-5.315085870979952E-3</c:v>
                </c:pt>
                <c:pt idx="2">
                  <c:v>1.4469758060617233E-2</c:v>
                </c:pt>
                <c:pt idx="3">
                  <c:v>3.4586734427484833E-2</c:v>
                </c:pt>
                <c:pt idx="4">
                  <c:v>8.1106547311709409E-2</c:v>
                </c:pt>
                <c:pt idx="5">
                  <c:v>5.9657657030474986E-2</c:v>
                </c:pt>
                <c:pt idx="6">
                  <c:v>4.4272238369563288E-2</c:v>
                </c:pt>
                <c:pt idx="7">
                  <c:v>5.1349028162122945E-2</c:v>
                </c:pt>
                <c:pt idx="8">
                  <c:v>7.7204595513939767E-2</c:v>
                </c:pt>
                <c:pt idx="9">
                  <c:v>6.0590238497195026E-2</c:v>
                </c:pt>
                <c:pt idx="10">
                  <c:v>3.1184189915937077E-2</c:v>
                </c:pt>
                <c:pt idx="11">
                  <c:v>3.9212899308274762E-2</c:v>
                </c:pt>
                <c:pt idx="12">
                  <c:v>1.8214104073964288E-2</c:v>
                </c:pt>
                <c:pt idx="13">
                  <c:v>3.2572667869498639E-2</c:v>
                </c:pt>
                <c:pt idx="14">
                  <c:v>6.1846250239309342E-2</c:v>
                </c:pt>
                <c:pt idx="15">
                  <c:v>7.3510045193216689E-2</c:v>
                </c:pt>
                <c:pt idx="16">
                  <c:v>8.1537304225575369E-2</c:v>
                </c:pt>
                <c:pt idx="17">
                  <c:v>6.1699763881395198E-2</c:v>
                </c:pt>
                <c:pt idx="18">
                  <c:v>7.900594260828786E-3</c:v>
                </c:pt>
                <c:pt idx="19">
                  <c:v>1.5856785654199346E-2</c:v>
                </c:pt>
                <c:pt idx="20">
                  <c:v>7.0990286455763218E-3</c:v>
                </c:pt>
                <c:pt idx="21">
                  <c:v>-2.6664384766965976E-2</c:v>
                </c:pt>
                <c:pt idx="22">
                  <c:v>-3.0700736589488242E-2</c:v>
                </c:pt>
                <c:pt idx="23">
                  <c:v>-6.7973537698725606E-3</c:v>
                </c:pt>
                <c:pt idx="24">
                  <c:v>-1.7099260703173247E-2</c:v>
                </c:pt>
                <c:pt idx="25">
                  <c:v>-1.1581124435084855E-2</c:v>
                </c:pt>
                <c:pt idx="26">
                  <c:v>2.2913753860374753E-2</c:v>
                </c:pt>
                <c:pt idx="27">
                  <c:v>2.187191194187732E-2</c:v>
                </c:pt>
                <c:pt idx="28">
                  <c:v>-5.8739579163549216E-3</c:v>
                </c:pt>
                <c:pt idx="29">
                  <c:v>-5.0975318740780207E-3</c:v>
                </c:pt>
                <c:pt idx="30">
                  <c:v>-3.0995643118622129E-2</c:v>
                </c:pt>
                <c:pt idx="31">
                  <c:v>-1.0071783149911306E-2</c:v>
                </c:pt>
                <c:pt idx="32">
                  <c:v>-1.292754194924528E-2</c:v>
                </c:pt>
                <c:pt idx="33">
                  <c:v>-4.6513044537654924E-3</c:v>
                </c:pt>
                <c:pt idx="34">
                  <c:v>3.0017617039215683E-2</c:v>
                </c:pt>
                <c:pt idx="35">
                  <c:v>1.416324865164853E-2</c:v>
                </c:pt>
                <c:pt idx="36">
                  <c:v>-1.5438115073494685E-2</c:v>
                </c:pt>
                <c:pt idx="37">
                  <c:v>-2.0350484323542584E-2</c:v>
                </c:pt>
                <c:pt idx="38">
                  <c:v>-2.7710094312075051E-2</c:v>
                </c:pt>
                <c:pt idx="39">
                  <c:v>-2.0279900137881057E-2</c:v>
                </c:pt>
                <c:pt idx="40">
                  <c:v>-1.6380849060070202E-2</c:v>
                </c:pt>
                <c:pt idx="41">
                  <c:v>-1.413617526536759E-2</c:v>
                </c:pt>
                <c:pt idx="42">
                  <c:v>-1.8611019254979211E-2</c:v>
                </c:pt>
                <c:pt idx="43">
                  <c:v>1.0940548777540471E-3</c:v>
                </c:pt>
                <c:pt idx="44">
                  <c:v>-2.0197713072384715E-2</c:v>
                </c:pt>
                <c:pt idx="45">
                  <c:v>-1.5442466153432699E-2</c:v>
                </c:pt>
                <c:pt idx="46">
                  <c:v>-4.3883058441772649E-3</c:v>
                </c:pt>
                <c:pt idx="47">
                  <c:v>-1.0389895438714603E-2</c:v>
                </c:pt>
                <c:pt idx="48">
                  <c:v>-4.537209468723602E-3</c:v>
                </c:pt>
                <c:pt idx="49">
                  <c:v>2.8118612372924234E-2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41504</c:v>
                </c:pt>
                <c:pt idx="1">
                  <c:v>41511</c:v>
                </c:pt>
                <c:pt idx="2">
                  <c:v>41518</c:v>
                </c:pt>
                <c:pt idx="3">
                  <c:v>41525</c:v>
                </c:pt>
                <c:pt idx="4">
                  <c:v>41532</c:v>
                </c:pt>
                <c:pt idx="5">
                  <c:v>41539</c:v>
                </c:pt>
                <c:pt idx="6">
                  <c:v>41546</c:v>
                </c:pt>
                <c:pt idx="7">
                  <c:v>41553</c:v>
                </c:pt>
                <c:pt idx="8">
                  <c:v>41560</c:v>
                </c:pt>
                <c:pt idx="9">
                  <c:v>41567</c:v>
                </c:pt>
                <c:pt idx="10">
                  <c:v>41574</c:v>
                </c:pt>
                <c:pt idx="11">
                  <c:v>41581</c:v>
                </c:pt>
                <c:pt idx="12">
                  <c:v>41588</c:v>
                </c:pt>
                <c:pt idx="13">
                  <c:v>41595</c:v>
                </c:pt>
                <c:pt idx="14">
                  <c:v>41602</c:v>
                </c:pt>
                <c:pt idx="15">
                  <c:v>41609</c:v>
                </c:pt>
                <c:pt idx="16">
                  <c:v>41616</c:v>
                </c:pt>
                <c:pt idx="17">
                  <c:v>41623</c:v>
                </c:pt>
                <c:pt idx="18">
                  <c:v>41630</c:v>
                </c:pt>
                <c:pt idx="19">
                  <c:v>41637</c:v>
                </c:pt>
                <c:pt idx="20">
                  <c:v>41644</c:v>
                </c:pt>
                <c:pt idx="21">
                  <c:v>41651</c:v>
                </c:pt>
                <c:pt idx="22">
                  <c:v>41658</c:v>
                </c:pt>
                <c:pt idx="23">
                  <c:v>41665</c:v>
                </c:pt>
                <c:pt idx="24">
                  <c:v>41672</c:v>
                </c:pt>
                <c:pt idx="25">
                  <c:v>41679</c:v>
                </c:pt>
                <c:pt idx="26">
                  <c:v>41686</c:v>
                </c:pt>
                <c:pt idx="27">
                  <c:v>41693</c:v>
                </c:pt>
                <c:pt idx="28">
                  <c:v>41700</c:v>
                </c:pt>
                <c:pt idx="29">
                  <c:v>41707</c:v>
                </c:pt>
                <c:pt idx="30">
                  <c:v>41714</c:v>
                </c:pt>
                <c:pt idx="31">
                  <c:v>41721</c:v>
                </c:pt>
                <c:pt idx="32">
                  <c:v>41728</c:v>
                </c:pt>
                <c:pt idx="33">
                  <c:v>41735</c:v>
                </c:pt>
                <c:pt idx="34">
                  <c:v>41742</c:v>
                </c:pt>
                <c:pt idx="35">
                  <c:v>41749</c:v>
                </c:pt>
                <c:pt idx="36">
                  <c:v>41756</c:v>
                </c:pt>
                <c:pt idx="37">
                  <c:v>41763</c:v>
                </c:pt>
                <c:pt idx="38">
                  <c:v>41770</c:v>
                </c:pt>
                <c:pt idx="39">
                  <c:v>41777</c:v>
                </c:pt>
                <c:pt idx="40">
                  <c:v>41784</c:v>
                </c:pt>
                <c:pt idx="41">
                  <c:v>41791</c:v>
                </c:pt>
                <c:pt idx="42">
                  <c:v>41798</c:v>
                </c:pt>
                <c:pt idx="43">
                  <c:v>41805</c:v>
                </c:pt>
                <c:pt idx="44">
                  <c:v>41812</c:v>
                </c:pt>
                <c:pt idx="45">
                  <c:v>41819</c:v>
                </c:pt>
                <c:pt idx="46">
                  <c:v>41826</c:v>
                </c:pt>
                <c:pt idx="47">
                  <c:v>41833</c:v>
                </c:pt>
                <c:pt idx="48">
                  <c:v>41840</c:v>
                </c:pt>
                <c:pt idx="49">
                  <c:v>41845</c:v>
                </c:pt>
              </c:numCache>
            </c:numRef>
          </c:cat>
          <c:val>
            <c:numRef>
              <c:f>[0]!env</c:f>
              <c:numCache>
                <c:formatCode>0.0%</c:formatCode>
                <c:ptCount val="50"/>
                <c:pt idx="0">
                  <c:v>0</c:v>
                </c:pt>
                <c:pt idx="1">
                  <c:v>1.4826003070081306E-2</c:v>
                </c:pt>
                <c:pt idx="2">
                  <c:v>-4.5496778732484588E-2</c:v>
                </c:pt>
                <c:pt idx="3">
                  <c:v>-5.4460431696520262E-3</c:v>
                </c:pt>
                <c:pt idx="4">
                  <c:v>3.1068667862030885E-3</c:v>
                </c:pt>
                <c:pt idx="5">
                  <c:v>5.429856199013372E-3</c:v>
                </c:pt>
                <c:pt idx="6">
                  <c:v>3.4369822192767963E-3</c:v>
                </c:pt>
                <c:pt idx="7">
                  <c:v>2.3746154236413908E-2</c:v>
                </c:pt>
                <c:pt idx="8">
                  <c:v>0.10729209199761081</c:v>
                </c:pt>
                <c:pt idx="9">
                  <c:v>0.18515410945317901</c:v>
                </c:pt>
                <c:pt idx="10">
                  <c:v>0.14985425525992335</c:v>
                </c:pt>
                <c:pt idx="11">
                  <c:v>5.5253066495384084E-2</c:v>
                </c:pt>
                <c:pt idx="12">
                  <c:v>0.11247556604217634</c:v>
                </c:pt>
                <c:pt idx="13">
                  <c:v>0.12842425349889064</c:v>
                </c:pt>
                <c:pt idx="14">
                  <c:v>0.12694438028490196</c:v>
                </c:pt>
                <c:pt idx="15">
                  <c:v>0.14827233279849761</c:v>
                </c:pt>
                <c:pt idx="16">
                  <c:v>8.7260435989634288E-2</c:v>
                </c:pt>
                <c:pt idx="17">
                  <c:v>0.10514091493213606</c:v>
                </c:pt>
                <c:pt idx="18">
                  <c:v>6.2374587329644848E-2</c:v>
                </c:pt>
                <c:pt idx="19">
                  <c:v>9.3551219542280517E-2</c:v>
                </c:pt>
                <c:pt idx="20">
                  <c:v>9.0732974673229272E-2</c:v>
                </c:pt>
                <c:pt idx="21">
                  <c:v>7.0869520495070004E-2</c:v>
                </c:pt>
                <c:pt idx="22">
                  <c:v>2.5767242929040313E-2</c:v>
                </c:pt>
                <c:pt idx="23">
                  <c:v>0.10102672473242147</c:v>
                </c:pt>
                <c:pt idx="24">
                  <c:v>7.4299095117613678E-2</c:v>
                </c:pt>
                <c:pt idx="25">
                  <c:v>9.2618191580446707E-2</c:v>
                </c:pt>
                <c:pt idx="26">
                  <c:v>0.15828009475270988</c:v>
                </c:pt>
                <c:pt idx="27">
                  <c:v>0.13499054477891681</c:v>
                </c:pt>
                <c:pt idx="28">
                  <c:v>4.3318210020423908E-2</c:v>
                </c:pt>
                <c:pt idx="29">
                  <c:v>4.6181800355698632E-2</c:v>
                </c:pt>
                <c:pt idx="30">
                  <c:v>1.2014584164241615E-2</c:v>
                </c:pt>
                <c:pt idx="31">
                  <c:v>-5.0241613308282806E-3</c:v>
                </c:pt>
                <c:pt idx="32">
                  <c:v>-6.9677138853842413E-2</c:v>
                </c:pt>
                <c:pt idx="33">
                  <c:v>-4.1768068892537036E-2</c:v>
                </c:pt>
                <c:pt idx="34">
                  <c:v>-3.6189841274516521E-2</c:v>
                </c:pt>
                <c:pt idx="35">
                  <c:v>-3.5608394314955771E-2</c:v>
                </c:pt>
                <c:pt idx="36">
                  <c:v>-7.6547218419442342E-2</c:v>
                </c:pt>
                <c:pt idx="37">
                  <c:v>-0.10973914493792647</c:v>
                </c:pt>
                <c:pt idx="38">
                  <c:v>-0.13054952043712587</c:v>
                </c:pt>
                <c:pt idx="39">
                  <c:v>-0.14046334309054653</c:v>
                </c:pt>
                <c:pt idx="40">
                  <c:v>-0.11182808721662685</c:v>
                </c:pt>
                <c:pt idx="41">
                  <c:v>-0.10602080573340511</c:v>
                </c:pt>
                <c:pt idx="42">
                  <c:v>-7.2685259632040311E-2</c:v>
                </c:pt>
                <c:pt idx="43">
                  <c:v>-4.9081419046638652E-2</c:v>
                </c:pt>
                <c:pt idx="44">
                  <c:v>-6.1717780419320634E-2</c:v>
                </c:pt>
                <c:pt idx="45">
                  <c:v>-3.2327202085636775E-2</c:v>
                </c:pt>
                <c:pt idx="46">
                  <c:v>-2.9428241847739511E-2</c:v>
                </c:pt>
                <c:pt idx="47">
                  <c:v>-5.2892446491169975E-2</c:v>
                </c:pt>
                <c:pt idx="48">
                  <c:v>-4.3015321620675451E-2</c:v>
                </c:pt>
                <c:pt idx="49">
                  <c:v>-4.2530425825643148E-2</c:v>
                </c:pt>
              </c:numCache>
            </c:numRef>
          </c:val>
          <c:smooth val="0"/>
        </c:ser>
        <c:dLbls>
          <c:showLegendKey val="0"/>
          <c:showVal val="0"/>
          <c:showCatName val="0"/>
          <c:showSerName val="0"/>
          <c:showPercent val="0"/>
          <c:showBubbleSize val="0"/>
        </c:dLbls>
        <c:marker val="1"/>
        <c:smooth val="0"/>
        <c:axId val="146877056"/>
        <c:axId val="146887040"/>
      </c:lineChart>
      <c:dateAx>
        <c:axId val="146877056"/>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46887040"/>
        <c:crosses val="autoZero"/>
        <c:auto val="0"/>
        <c:lblOffset val="100"/>
        <c:baseTimeUnit val="days"/>
        <c:majorUnit val="2"/>
        <c:majorTimeUnit val="months"/>
        <c:minorUnit val="82"/>
        <c:minorTimeUnit val="days"/>
      </c:dateAx>
      <c:valAx>
        <c:axId val="146887040"/>
        <c:scaling>
          <c:orientation val="minMax"/>
        </c:scaling>
        <c:delete val="0"/>
        <c:axPos val="l"/>
        <c:numFmt formatCode="0%" sourceLinked="0"/>
        <c:majorTickMark val="out"/>
        <c:minorTickMark val="none"/>
        <c:tickLblPos val="nextTo"/>
        <c:crossAx val="146877056"/>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1.565482</c:v>
                </c:pt>
                <c:pt idx="1">
                  <c:v>1.752894</c:v>
                </c:pt>
                <c:pt idx="2">
                  <c:v>2.8654860000000002</c:v>
                </c:pt>
                <c:pt idx="3">
                  <c:v>1.5545679999999999</c:v>
                </c:pt>
                <c:pt idx="4">
                  <c:v>4.6396480000000002</c:v>
                </c:pt>
                <c:pt idx="5">
                  <c:v>3.5625040000000001</c:v>
                </c:pt>
                <c:pt idx="6">
                  <c:v>2.1390039999999999</c:v>
                </c:pt>
                <c:pt idx="7">
                  <c:v>3.092225</c:v>
                </c:pt>
                <c:pt idx="8">
                  <c:v>5.08047</c:v>
                </c:pt>
                <c:pt idx="9">
                  <c:v>3.1884239999999999</c:v>
                </c:pt>
                <c:pt idx="10">
                  <c:v>3.404277</c:v>
                </c:pt>
                <c:pt idx="11">
                  <c:v>7.0359970000000001</c:v>
                </c:pt>
                <c:pt idx="12">
                  <c:v>3.1505100000000001</c:v>
                </c:pt>
                <c:pt idx="13">
                  <c:v>1.7066250000000001</c:v>
                </c:pt>
                <c:pt idx="14">
                  <c:v>5.754092</c:v>
                </c:pt>
                <c:pt idx="15">
                  <c:v>2.0806520000000002</c:v>
                </c:pt>
                <c:pt idx="16">
                  <c:v>3.131964</c:v>
                </c:pt>
                <c:pt idx="17">
                  <c:v>3.1805249999999998</c:v>
                </c:pt>
                <c:pt idx="18">
                  <c:v>3.1409889999999998</c:v>
                </c:pt>
                <c:pt idx="19">
                  <c:v>3.1571280000000002</c:v>
                </c:pt>
                <c:pt idx="20">
                  <c:v>-0.55543600000000004</c:v>
                </c:pt>
                <c:pt idx="21">
                  <c:v>-2.8145E-2</c:v>
                </c:pt>
                <c:pt idx="22">
                  <c:v>2.3331400000000002</c:v>
                </c:pt>
                <c:pt idx="23">
                  <c:v>1.441578</c:v>
                </c:pt>
                <c:pt idx="24">
                  <c:v>3.203052</c:v>
                </c:pt>
                <c:pt idx="25">
                  <c:v>4.4083779999999999</c:v>
                </c:pt>
                <c:pt idx="26">
                  <c:v>3.9271669999999999</c:v>
                </c:pt>
                <c:pt idx="27">
                  <c:v>4.6194829999999998</c:v>
                </c:pt>
              </c:numCache>
            </c:numRef>
          </c:val>
        </c:ser>
        <c:dLbls>
          <c:showLegendKey val="0"/>
          <c:showVal val="0"/>
          <c:showCatName val="0"/>
          <c:showSerName val="0"/>
          <c:showPercent val="0"/>
          <c:showBubbleSize val="0"/>
        </c:dLbls>
        <c:gapWidth val="150"/>
        <c:axId val="138461952"/>
        <c:axId val="138463488"/>
      </c:barChart>
      <c:catAx>
        <c:axId val="138461952"/>
        <c:scaling>
          <c:orientation val="minMax"/>
        </c:scaling>
        <c:delete val="0"/>
        <c:axPos val="b"/>
        <c:numFmt formatCode="###,###,##0.000" sourceLinked="1"/>
        <c:majorTickMark val="out"/>
        <c:minorTickMark val="none"/>
        <c:tickLblPos val="nextTo"/>
        <c:txPr>
          <a:bodyPr/>
          <a:lstStyle/>
          <a:p>
            <a:pPr>
              <a:defRPr sz="800" baseline="0"/>
            </a:pPr>
            <a:endParaRPr lang="zh-CN"/>
          </a:p>
        </c:txPr>
        <c:crossAx val="138463488"/>
        <c:crosses val="autoZero"/>
        <c:auto val="1"/>
        <c:lblAlgn val="ctr"/>
        <c:lblOffset val="100"/>
        <c:noMultiLvlLbl val="0"/>
      </c:catAx>
      <c:valAx>
        <c:axId val="138463488"/>
        <c:scaling>
          <c:orientation val="minMax"/>
        </c:scaling>
        <c:delete val="0"/>
        <c:axPos val="l"/>
        <c:majorGridlines/>
        <c:numFmt formatCode="#,##0.00_ " sourceLinked="0"/>
        <c:majorTickMark val="out"/>
        <c:minorTickMark val="none"/>
        <c:tickLblPos val="nextTo"/>
        <c:crossAx val="138461952"/>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40025</c:v>
                </c:pt>
                <c:pt idx="1">
                  <c:v>40056</c:v>
                </c:pt>
                <c:pt idx="2">
                  <c:v>40086</c:v>
                </c:pt>
                <c:pt idx="3">
                  <c:v>40117</c:v>
                </c:pt>
                <c:pt idx="4">
                  <c:v>40147</c:v>
                </c:pt>
                <c:pt idx="5">
                  <c:v>40178</c:v>
                </c:pt>
                <c:pt idx="6">
                  <c:v>40209</c:v>
                </c:pt>
                <c:pt idx="7">
                  <c:v>40237</c:v>
                </c:pt>
                <c:pt idx="8">
                  <c:v>40268</c:v>
                </c:pt>
                <c:pt idx="9">
                  <c:v>40298</c:v>
                </c:pt>
                <c:pt idx="10">
                  <c:v>40329</c:v>
                </c:pt>
                <c:pt idx="11">
                  <c:v>40359</c:v>
                </c:pt>
                <c:pt idx="12">
                  <c:v>40390</c:v>
                </c:pt>
                <c:pt idx="13">
                  <c:v>40421</c:v>
                </c:pt>
                <c:pt idx="14">
                  <c:v>40451</c:v>
                </c:pt>
                <c:pt idx="15">
                  <c:v>40482</c:v>
                </c:pt>
                <c:pt idx="16">
                  <c:v>40512</c:v>
                </c:pt>
                <c:pt idx="17">
                  <c:v>40543</c:v>
                </c:pt>
                <c:pt idx="18">
                  <c:v>40574</c:v>
                </c:pt>
                <c:pt idx="19">
                  <c:v>40602</c:v>
                </c:pt>
                <c:pt idx="20">
                  <c:v>40633</c:v>
                </c:pt>
                <c:pt idx="21">
                  <c:v>40663</c:v>
                </c:pt>
                <c:pt idx="22">
                  <c:v>40694</c:v>
                </c:pt>
                <c:pt idx="23">
                  <c:v>40724</c:v>
                </c:pt>
                <c:pt idx="24">
                  <c:v>40755</c:v>
                </c:pt>
                <c:pt idx="25">
                  <c:v>40786</c:v>
                </c:pt>
                <c:pt idx="26">
                  <c:v>40816</c:v>
                </c:pt>
                <c:pt idx="27">
                  <c:v>40847</c:v>
                </c:pt>
                <c:pt idx="28">
                  <c:v>40877</c:v>
                </c:pt>
                <c:pt idx="29">
                  <c:v>40908</c:v>
                </c:pt>
                <c:pt idx="30">
                  <c:v>40939</c:v>
                </c:pt>
                <c:pt idx="31">
                  <c:v>40968</c:v>
                </c:pt>
                <c:pt idx="32">
                  <c:v>40999</c:v>
                </c:pt>
                <c:pt idx="33">
                  <c:v>41029</c:v>
                </c:pt>
                <c:pt idx="34">
                  <c:v>41060</c:v>
                </c:pt>
                <c:pt idx="35">
                  <c:v>41090</c:v>
                </c:pt>
                <c:pt idx="36">
                  <c:v>41121</c:v>
                </c:pt>
                <c:pt idx="37">
                  <c:v>41152</c:v>
                </c:pt>
                <c:pt idx="38">
                  <c:v>41182</c:v>
                </c:pt>
                <c:pt idx="39">
                  <c:v>41213</c:v>
                </c:pt>
                <c:pt idx="40">
                  <c:v>41243</c:v>
                </c:pt>
                <c:pt idx="41">
                  <c:v>41274</c:v>
                </c:pt>
                <c:pt idx="42">
                  <c:v>41305</c:v>
                </c:pt>
                <c:pt idx="43">
                  <c:v>41333</c:v>
                </c:pt>
                <c:pt idx="44">
                  <c:v>41364</c:v>
                </c:pt>
                <c:pt idx="45">
                  <c:v>41394</c:v>
                </c:pt>
                <c:pt idx="46">
                  <c:v>41425</c:v>
                </c:pt>
                <c:pt idx="47">
                  <c:v>41455</c:v>
                </c:pt>
                <c:pt idx="48">
                  <c:v>41486</c:v>
                </c:pt>
                <c:pt idx="49">
                  <c:v>41517</c:v>
                </c:pt>
                <c:pt idx="50">
                  <c:v>41547</c:v>
                </c:pt>
                <c:pt idx="51">
                  <c:v>41578</c:v>
                </c:pt>
                <c:pt idx="52">
                  <c:v>41608</c:v>
                </c:pt>
                <c:pt idx="53">
                  <c:v>41639</c:v>
                </c:pt>
                <c:pt idx="54">
                  <c:v>41670</c:v>
                </c:pt>
                <c:pt idx="55">
                  <c:v>41698</c:v>
                </c:pt>
                <c:pt idx="56">
                  <c:v>41729</c:v>
                </c:pt>
                <c:pt idx="57">
                  <c:v>41759</c:v>
                </c:pt>
                <c:pt idx="58">
                  <c:v>41790</c:v>
                </c:pt>
              </c:numCache>
            </c:numRef>
          </c:cat>
          <c:val>
            <c:numRef>
              <c:f>[0]!budgetdata</c:f>
              <c:numCache>
                <c:formatCode>###,###,###,###,##0.00</c:formatCode>
                <c:ptCount val="59"/>
                <c:pt idx="0">
                  <c:v>90.34</c:v>
                </c:pt>
                <c:pt idx="1">
                  <c:v>132.19</c:v>
                </c:pt>
                <c:pt idx="2">
                  <c:v>146.28</c:v>
                </c:pt>
                <c:pt idx="3">
                  <c:v>109.01</c:v>
                </c:pt>
                <c:pt idx="4">
                  <c:v>144.84</c:v>
                </c:pt>
                <c:pt idx="5">
                  <c:v>0</c:v>
                </c:pt>
                <c:pt idx="6">
                  <c:v>51.8</c:v>
                </c:pt>
                <c:pt idx="7">
                  <c:v>60.69</c:v>
                </c:pt>
                <c:pt idx="8">
                  <c:v>60.4</c:v>
                </c:pt>
                <c:pt idx="9">
                  <c:v>74.38</c:v>
                </c:pt>
                <c:pt idx="10">
                  <c:v>89.48</c:v>
                </c:pt>
                <c:pt idx="11">
                  <c:v>203.7</c:v>
                </c:pt>
                <c:pt idx="12">
                  <c:v>132.30000000000001</c:v>
                </c:pt>
                <c:pt idx="13">
                  <c:v>161.24</c:v>
                </c:pt>
                <c:pt idx="14">
                  <c:v>282.32</c:v>
                </c:pt>
                <c:pt idx="15">
                  <c:v>240.19</c:v>
                </c:pt>
                <c:pt idx="16">
                  <c:v>375.74</c:v>
                </c:pt>
                <c:pt idx="17">
                  <c:v>0</c:v>
                </c:pt>
                <c:pt idx="18">
                  <c:v>78.430000000000007</c:v>
                </c:pt>
                <c:pt idx="19">
                  <c:v>0</c:v>
                </c:pt>
                <c:pt idx="20">
                  <c:v>115.97</c:v>
                </c:pt>
                <c:pt idx="21">
                  <c:v>109.21</c:v>
                </c:pt>
                <c:pt idx="22">
                  <c:v>148.41999999999999</c:v>
                </c:pt>
                <c:pt idx="23">
                  <c:v>246.71</c:v>
                </c:pt>
                <c:pt idx="24">
                  <c:v>123.36</c:v>
                </c:pt>
                <c:pt idx="25">
                  <c:v>203.03</c:v>
                </c:pt>
                <c:pt idx="26">
                  <c:v>281.02</c:v>
                </c:pt>
                <c:pt idx="27">
                  <c:v>234.1</c:v>
                </c:pt>
                <c:pt idx="28">
                  <c:v>342.22</c:v>
                </c:pt>
                <c:pt idx="29">
                  <c:v>0</c:v>
                </c:pt>
                <c:pt idx="30">
                  <c:v>84.89</c:v>
                </c:pt>
                <c:pt idx="31">
                  <c:v>118.23</c:v>
                </c:pt>
                <c:pt idx="32">
                  <c:v>176.17</c:v>
                </c:pt>
                <c:pt idx="33">
                  <c:v>110.73</c:v>
                </c:pt>
                <c:pt idx="34">
                  <c:v>167.72</c:v>
                </c:pt>
                <c:pt idx="35">
                  <c:v>269.8</c:v>
                </c:pt>
                <c:pt idx="36">
                  <c:v>177.1</c:v>
                </c:pt>
                <c:pt idx="37">
                  <c:v>213.6</c:v>
                </c:pt>
                <c:pt idx="38">
                  <c:v>280.7</c:v>
                </c:pt>
                <c:pt idx="39">
                  <c:v>234.3</c:v>
                </c:pt>
                <c:pt idx="40">
                  <c:v>325.89999999999998</c:v>
                </c:pt>
                <c:pt idx="41">
                  <c:v>0</c:v>
                </c:pt>
                <c:pt idx="42">
                  <c:v>170.34</c:v>
                </c:pt>
                <c:pt idx="43">
                  <c:v>119.44</c:v>
                </c:pt>
                <c:pt idx="44">
                  <c:v>195.81</c:v>
                </c:pt>
                <c:pt idx="45">
                  <c:v>144.79</c:v>
                </c:pt>
                <c:pt idx="46">
                  <c:v>191.08</c:v>
                </c:pt>
                <c:pt idx="47">
                  <c:v>237.16</c:v>
                </c:pt>
                <c:pt idx="48">
                  <c:v>169.71</c:v>
                </c:pt>
                <c:pt idx="49">
                  <c:v>208.88</c:v>
                </c:pt>
                <c:pt idx="50">
                  <c:v>300.39</c:v>
                </c:pt>
                <c:pt idx="51">
                  <c:v>327.62</c:v>
                </c:pt>
                <c:pt idx="52">
                  <c:v>398.89</c:v>
                </c:pt>
                <c:pt idx="53">
                  <c:v>918.89</c:v>
                </c:pt>
                <c:pt idx="54">
                  <c:v>164.53</c:v>
                </c:pt>
                <c:pt idx="55">
                  <c:v>90.43</c:v>
                </c:pt>
                <c:pt idx="56">
                  <c:v>212.55</c:v>
                </c:pt>
                <c:pt idx="57">
                  <c:v>135.41999999999999</c:v>
                </c:pt>
                <c:pt idx="58">
                  <c:v>263.60000000000002</c:v>
                </c:pt>
              </c:numCache>
            </c:numRef>
          </c:val>
          <c:smooth val="0"/>
        </c:ser>
        <c:dLbls>
          <c:showLegendKey val="0"/>
          <c:showVal val="0"/>
          <c:showCatName val="0"/>
          <c:showSerName val="0"/>
          <c:showPercent val="0"/>
          <c:showBubbleSize val="0"/>
        </c:dLbls>
        <c:marker val="1"/>
        <c:smooth val="0"/>
        <c:axId val="151852928"/>
        <c:axId val="151854464"/>
      </c:lineChart>
      <c:dateAx>
        <c:axId val="151852928"/>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51854464"/>
        <c:crosses val="autoZero"/>
        <c:auto val="0"/>
        <c:lblOffset val="100"/>
        <c:baseTimeUnit val="days"/>
        <c:majorUnit val="2"/>
        <c:majorTimeUnit val="months"/>
        <c:minorUnit val="82"/>
        <c:minorTimeUnit val="days"/>
      </c:dateAx>
      <c:valAx>
        <c:axId val="151854464"/>
        <c:scaling>
          <c:orientation val="minMax"/>
        </c:scaling>
        <c:delete val="0"/>
        <c:axPos val="l"/>
        <c:numFmt formatCode="#,##0_);\(#,##0\)" sourceLinked="0"/>
        <c:majorTickMark val="out"/>
        <c:minorTickMark val="none"/>
        <c:tickLblPos val="nextTo"/>
        <c:crossAx val="151852928"/>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87405</xdr:rowOff>
    </xdr:from>
    <xdr:to>
      <xdr:col>7</xdr:col>
      <xdr:colOff>28575</xdr:colOff>
      <xdr:row>63</xdr:row>
      <xdr:rowOff>9525</xdr:rowOff>
    </xdr:to>
    <xdr:sp macro="" textlink="">
      <xdr:nvSpPr>
        <xdr:cNvPr id="5" name="TextBox 4"/>
        <xdr:cNvSpPr txBox="1">
          <a:spLocks noChangeArrowheads="1"/>
        </xdr:cNvSpPr>
      </xdr:nvSpPr>
      <xdr:spPr bwMode="auto">
        <a:xfrm>
          <a:off x="0" y="2135280"/>
          <a:ext cx="6619875" cy="941854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100" b="1"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u="none" strike="noStrike" baseline="0">
              <a:solidFill>
                <a:schemeClr val="tx1"/>
              </a:solidFill>
              <a:latin typeface="+mn-ea"/>
              <a:ea typeface="+mn-ea"/>
              <a:cs typeface="+mn-cs"/>
            </a:rPr>
            <a:t>　　</a:t>
          </a:r>
          <a:r>
            <a:rPr lang="zh-CN" altLang="en-US" sz="1000" b="0" i="0" baseline="0">
              <a:solidFill>
                <a:schemeClr val="tx1"/>
              </a:solidFill>
              <a:effectLst/>
              <a:latin typeface="+mn-lt"/>
              <a:ea typeface="+mn-ea"/>
              <a:cs typeface="+mn-cs"/>
            </a:rPr>
            <a:t>上周（</a:t>
          </a:r>
          <a:r>
            <a:rPr lang="en-US" altLang="zh-CN" sz="1000" b="0" i="0" baseline="0">
              <a:solidFill>
                <a:schemeClr val="tx1"/>
              </a:solidFill>
              <a:effectLst/>
              <a:latin typeface="+mn-lt"/>
              <a:ea typeface="+mn-ea"/>
              <a:cs typeface="+mn-cs"/>
            </a:rPr>
            <a:t>7</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21</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7</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27</a:t>
          </a:r>
          <a:r>
            <a:rPr lang="zh-CN" altLang="en-US" sz="1000" b="0" i="0" baseline="0">
              <a:solidFill>
                <a:schemeClr val="tx1"/>
              </a:solidFill>
              <a:effectLst/>
              <a:latin typeface="+mn-lt"/>
              <a:ea typeface="+mn-ea"/>
              <a:cs typeface="+mn-cs"/>
            </a:rPr>
            <a:t>日）环保板块（中信环保指数）上升</a:t>
          </a:r>
          <a:r>
            <a:rPr lang="en-US" altLang="zh-CN" sz="1000" b="0" i="0" baseline="0">
              <a:solidFill>
                <a:schemeClr val="tx1"/>
              </a:solidFill>
              <a:effectLst/>
              <a:latin typeface="+mn-lt"/>
              <a:ea typeface="+mn-ea"/>
              <a:cs typeface="+mn-cs"/>
            </a:rPr>
            <a:t>0.05%</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上涨</a:t>
          </a:r>
          <a:r>
            <a:rPr lang="en-US" altLang="zh-CN" sz="1000" b="0" i="0" baseline="0">
              <a:solidFill>
                <a:schemeClr val="tx1"/>
              </a:solidFill>
              <a:effectLst/>
              <a:latin typeface="+mn-lt"/>
              <a:ea typeface="+mn-ea"/>
              <a:cs typeface="+mn-cs"/>
            </a:rPr>
            <a:t>4.45%</a:t>
          </a:r>
          <a:r>
            <a:rPr lang="zh-CN" altLang="en-US" sz="1000" b="0" i="0" baseline="0">
              <a:solidFill>
                <a:schemeClr val="tx1"/>
              </a:solidFill>
              <a:effectLst/>
              <a:latin typeface="+mn-lt"/>
              <a:ea typeface="+mn-ea"/>
              <a:cs typeface="+mn-cs"/>
            </a:rPr>
            <a:t>，中信环保指数跑输沪深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4.40</a:t>
          </a:r>
          <a:r>
            <a:rPr lang="zh-CN" altLang="en-US" sz="1000" b="0" i="0" baseline="0">
              <a:solidFill>
                <a:schemeClr val="tx1"/>
              </a:solidFill>
              <a:effectLst/>
              <a:latin typeface="+mn-lt"/>
              <a:ea typeface="+mn-ea"/>
              <a:cs typeface="+mn-cs"/>
            </a:rPr>
            <a:t>个百分点。分板块来看，环保工程及服务（申万）下跌</a:t>
          </a:r>
          <a:r>
            <a:rPr lang="en-US" altLang="zh-CN" sz="1000" b="0" i="0" baseline="0">
              <a:solidFill>
                <a:schemeClr val="tx1"/>
              </a:solidFill>
              <a:effectLst/>
              <a:latin typeface="+mn-lt"/>
              <a:ea typeface="+mn-ea"/>
              <a:cs typeface="+mn-cs"/>
            </a:rPr>
            <a:t>2.07%</a:t>
          </a:r>
          <a:r>
            <a:rPr lang="zh-CN" altLang="en-US" sz="1000" b="0" i="0" baseline="0">
              <a:solidFill>
                <a:schemeClr val="tx1"/>
              </a:solidFill>
              <a:effectLst/>
              <a:latin typeface="+mn-lt"/>
              <a:ea typeface="+mn-ea"/>
              <a:cs typeface="+mn-cs"/>
            </a:rPr>
            <a:t>，环保设备（申万）持平上升</a:t>
          </a:r>
          <a:r>
            <a:rPr lang="en-US" altLang="zh-CN" sz="1000" b="0" i="0" baseline="0">
              <a:solidFill>
                <a:schemeClr val="tx1"/>
              </a:solidFill>
              <a:effectLst/>
              <a:latin typeface="+mn-lt"/>
              <a:ea typeface="+mn-ea"/>
              <a:cs typeface="+mn-cs"/>
            </a:rPr>
            <a:t>2.38%</a:t>
          </a:r>
          <a:r>
            <a:rPr lang="zh-CN" altLang="en-US" sz="1000" b="0" i="0" baseline="0">
              <a:solidFill>
                <a:schemeClr val="tx1"/>
              </a:solidFill>
              <a:effectLst/>
              <a:latin typeface="+mn-lt"/>
              <a:ea typeface="+mn-ea"/>
              <a:cs typeface="+mn-cs"/>
            </a:rPr>
            <a:t>，水务（申万）上升</a:t>
          </a:r>
          <a:r>
            <a:rPr lang="en-US" altLang="zh-CN" sz="1000" b="0" i="0" baseline="0">
              <a:solidFill>
                <a:schemeClr val="tx1"/>
              </a:solidFill>
              <a:effectLst/>
              <a:latin typeface="+mn-lt"/>
              <a:ea typeface="+mn-ea"/>
              <a:cs typeface="+mn-cs"/>
            </a:rPr>
            <a:t>1.86%</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7</a:t>
          </a:r>
          <a:r>
            <a:rPr lang="zh-CN" altLang="en-US" sz="1000" b="0" i="0" baseline="0">
              <a:solidFill>
                <a:schemeClr val="tx1"/>
              </a:solidFill>
              <a:effectLst/>
              <a:latin typeface="+mn-ea"/>
              <a:ea typeface="+mn-ea"/>
              <a:cs typeface="+mn-cs"/>
            </a:rPr>
            <a:t>月</a:t>
          </a:r>
          <a:r>
            <a:rPr lang="en-US" altLang="zh-CN" sz="1000" b="0" i="0" baseline="0">
              <a:solidFill>
                <a:schemeClr val="tx1"/>
              </a:solidFill>
              <a:effectLst/>
              <a:latin typeface="+mn-ea"/>
              <a:ea typeface="+mn-ea"/>
              <a:cs typeface="+mn-cs"/>
            </a:rPr>
            <a:t>22</a:t>
          </a:r>
          <a:r>
            <a:rPr lang="zh-CN" altLang="en-US" sz="1000" b="0" i="0" baseline="0">
              <a:solidFill>
                <a:schemeClr val="tx1"/>
              </a:solidFill>
              <a:effectLst/>
              <a:latin typeface="+mn-ea"/>
              <a:ea typeface="+mn-ea"/>
              <a:cs typeface="+mn-cs"/>
            </a:rPr>
            <a:t>日，能源局网站发布通知指出，发改委、能源局正在研究制定</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关于有序推进煤制油示范项目建设的指导意见</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和</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关于稳步推进煤制天然气产业化示范的指导意见</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a:t>
          </a:r>
          <a:r>
            <a:rPr lang="en-US" altLang="zh-CN" sz="1000" b="0" i="0" baseline="0">
              <a:solidFill>
                <a:schemeClr val="tx1"/>
              </a:solidFill>
              <a:effectLst/>
              <a:latin typeface="+mn-ea"/>
              <a:ea typeface="+mn-ea"/>
              <a:cs typeface="+mn-cs"/>
            </a:rPr>
            <a:t>. </a:t>
          </a: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）在稳步推进百余项大气污染防治环保技改项目的同时，今年北京将根据首都功能定位，明确划出不该保留并进行强制退出的污染行业目录，该目录将在年内发布实施。北京治理工业污染，主要有</a:t>
          </a:r>
          <a:r>
            <a:rPr lang="en-US" altLang="zh-CN" sz="1000" b="0" i="0" baseline="0">
              <a:solidFill>
                <a:schemeClr val="tx1"/>
              </a:solidFill>
              <a:effectLst/>
              <a:latin typeface="+mn-ea"/>
              <a:ea typeface="+mn-ea"/>
              <a:cs typeface="+mn-cs"/>
            </a:rPr>
            <a:t>3</a:t>
          </a:r>
          <a:r>
            <a:rPr lang="zh-CN" altLang="en-US" sz="1000" b="0" i="0" baseline="0">
              <a:solidFill>
                <a:schemeClr val="tx1"/>
              </a:solidFill>
              <a:effectLst/>
              <a:latin typeface="+mn-ea"/>
              <a:ea typeface="+mn-ea"/>
              <a:cs typeface="+mn-cs"/>
            </a:rPr>
            <a:t>方面措施：一是严格控制新增；二是调整退出现有高污染企业；三是实施全面的环保技改，使企业达到世界领先的环保技术水平。</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3</a:t>
          </a:r>
          <a:r>
            <a:rPr lang="zh-CN" altLang="en-US" sz="1000" b="0" i="0" baseline="0">
              <a:solidFill>
                <a:schemeClr val="tx1"/>
              </a:solidFill>
              <a:effectLst/>
              <a:latin typeface="+mn-ea"/>
              <a:ea typeface="+mn-ea"/>
              <a:cs typeface="+mn-cs"/>
            </a:rPr>
            <a:t>）国家发改委环资司副司长马荣表示，正加快制定有关第三方治理及相关环保产业政策的修改，继续加大环保产业发展支持力度，加快改革进程，完善财税、金融、投资等相关政策的支持，第一批改革措施，今年内就会发布</a:t>
          </a:r>
          <a:r>
            <a:rPr lang="en-US" altLang="zh-CN" sz="1000" b="0" i="0" baseline="0">
              <a:solidFill>
                <a:schemeClr val="tx1"/>
              </a:solidFill>
              <a:effectLst/>
              <a:latin typeface="+mn-ea"/>
              <a:ea typeface="+mn-ea"/>
              <a:cs typeface="+mn-cs"/>
            </a:rPr>
            <a:t/>
          </a:r>
          <a:br>
            <a:rPr lang="en-US" altLang="zh-CN" sz="1000" b="0" i="0" baseline="0">
              <a:solidFill>
                <a:schemeClr val="tx1"/>
              </a:solidFill>
              <a:effectLst/>
              <a:latin typeface="+mn-ea"/>
              <a:ea typeface="+mn-ea"/>
              <a:cs typeface="+mn-cs"/>
            </a:rPr>
          </a:br>
          <a:r>
            <a:rPr lang="en-US" altLang="zh-CN" sz="1000" b="0" i="0" baseline="0">
              <a:solidFill>
                <a:schemeClr val="tx1"/>
              </a:solidFill>
              <a:effectLst/>
              <a:latin typeface="+mn-ea"/>
              <a:ea typeface="+mn-ea"/>
              <a:cs typeface="+mn-cs"/>
            </a:rPr>
            <a:t>    </a:t>
          </a:r>
          <a:r>
            <a:rPr lang="zh-CN" altLang="en-US" sz="1000" b="0" i="0" u="none" strike="noStrike" baseline="0">
              <a:solidFill>
                <a:schemeClr val="tx1"/>
              </a:solidFill>
              <a:latin typeface="+mn-ea"/>
              <a:ea typeface="+mn-ea"/>
              <a:cs typeface="+mn-cs"/>
            </a:rPr>
            <a:t>（</a:t>
          </a:r>
          <a:r>
            <a:rPr lang="en-US" altLang="zh-CN" sz="1000" b="0" i="0" u="none" strike="noStrike" baseline="0">
              <a:solidFill>
                <a:schemeClr val="tx1"/>
              </a:solidFill>
              <a:latin typeface="+mn-ea"/>
              <a:ea typeface="+mn-ea"/>
              <a:cs typeface="+mn-cs"/>
            </a:rPr>
            <a:t>4</a:t>
          </a:r>
          <a:r>
            <a:rPr lang="zh-CN" altLang="en-US" sz="1000" b="0" i="0" u="none" strike="noStrike" baseline="0">
              <a:solidFill>
                <a:schemeClr val="tx1"/>
              </a:solidFill>
              <a:latin typeface="+mn-ea"/>
              <a:ea typeface="+mn-ea"/>
              <a:cs typeface="+mn-cs"/>
            </a:rPr>
            <a:t>）目前环保部成立专项调研组，正在对全国范围内污水处理厂污染问题进行摸底调研，从目前调研结果看，情况并不乐观。下一步环保部拟对污水处理厂污染问题进行集中整治。</a:t>
          </a: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u="none" strike="noStrike" baseline="0">
              <a:solidFill>
                <a:schemeClr val="tx1"/>
              </a:solidFill>
              <a:latin typeface="+mn-ea"/>
              <a:ea typeface="+mn-ea"/>
            </a:rPr>
            <a:t>     (5) </a:t>
          </a:r>
          <a:r>
            <a:rPr lang="zh-CN" altLang="en-US" sz="1000" b="0" i="0" u="none" strike="noStrike" baseline="0">
              <a:solidFill>
                <a:schemeClr val="tx1"/>
              </a:solidFill>
              <a:latin typeface="+mn-ea"/>
              <a:ea typeface="+mn-ea"/>
            </a:rPr>
            <a:t>环境保护部日前发布了今年上半年京津冀、长三角、珠三角区域及直辖市、省会城市和计划单列市等</a:t>
          </a:r>
          <a:r>
            <a:rPr lang="en-US" altLang="zh-CN" sz="1000" b="0" i="0" u="none" strike="noStrike" baseline="0">
              <a:solidFill>
                <a:schemeClr val="tx1"/>
              </a:solidFill>
              <a:latin typeface="+mn-ea"/>
              <a:ea typeface="+mn-ea"/>
            </a:rPr>
            <a:t>74</a:t>
          </a:r>
          <a:r>
            <a:rPr lang="zh-CN" altLang="en-US" sz="1000" b="0" i="0" u="none" strike="noStrike" baseline="0">
              <a:solidFill>
                <a:schemeClr val="tx1"/>
              </a:solidFill>
              <a:latin typeface="+mn-ea"/>
              <a:ea typeface="+mn-ea"/>
            </a:rPr>
            <a:t>个城市空气质量状况。与去年同期相比，随着</a:t>
          </a:r>
          <a:r>
            <a:rPr lang="en-US" altLang="zh-CN" sz="1000" b="0" i="0" u="none" strike="noStrike" baseline="0">
              <a:solidFill>
                <a:schemeClr val="tx1"/>
              </a:solidFill>
              <a:latin typeface="+mn-ea"/>
              <a:ea typeface="+mn-ea"/>
            </a:rPr>
            <a:t>《</a:t>
          </a:r>
          <a:r>
            <a:rPr lang="zh-CN" altLang="en-US" sz="1000" b="0" i="0" u="none" strike="noStrike" baseline="0">
              <a:solidFill>
                <a:schemeClr val="tx1"/>
              </a:solidFill>
              <a:latin typeface="+mn-ea"/>
              <a:ea typeface="+mn-ea"/>
            </a:rPr>
            <a:t>大气污染防治行动计划</a:t>
          </a:r>
          <a:r>
            <a:rPr lang="en-US" altLang="zh-CN" sz="1000" b="0" i="0" u="none" strike="noStrike" baseline="0">
              <a:solidFill>
                <a:schemeClr val="tx1"/>
              </a:solidFill>
              <a:latin typeface="+mn-ea"/>
              <a:ea typeface="+mn-ea"/>
            </a:rPr>
            <a:t>》</a:t>
          </a:r>
          <a:r>
            <a:rPr lang="zh-CN" altLang="en-US" sz="1000" b="0" i="0" u="none" strike="noStrike" baseline="0">
              <a:solidFill>
                <a:schemeClr val="tx1"/>
              </a:solidFill>
              <a:latin typeface="+mn-ea"/>
              <a:ea typeface="+mn-ea"/>
            </a:rPr>
            <a:t>相关措施的陆续落实和气象条件利好影响，</a:t>
          </a:r>
          <a:r>
            <a:rPr lang="en-US" altLang="zh-CN" sz="1000" b="0" i="0" u="none" strike="noStrike" baseline="0">
              <a:solidFill>
                <a:schemeClr val="tx1"/>
              </a:solidFill>
              <a:latin typeface="+mn-ea"/>
              <a:ea typeface="+mn-ea"/>
            </a:rPr>
            <a:t>74</a:t>
          </a:r>
          <a:r>
            <a:rPr lang="zh-CN" altLang="en-US" sz="1000" b="0" i="0" u="none" strike="noStrike" baseline="0">
              <a:solidFill>
                <a:schemeClr val="tx1"/>
              </a:solidFill>
              <a:latin typeface="+mn-ea"/>
              <a:ea typeface="+mn-ea"/>
            </a:rPr>
            <a:t>个城市总体空气质量有所改善。</a:t>
          </a:r>
          <a:endParaRPr lang="en-US" altLang="zh-CN" sz="1000" b="0" i="0" u="none" strike="noStrike" baseline="0">
            <a:solidFill>
              <a:schemeClr val="tx1"/>
            </a:solidFill>
            <a:latin typeface="+mn-ea"/>
            <a:ea typeface="+mn-ea"/>
          </a:endParaRPr>
        </a:p>
        <a:p>
          <a:pPr marL="0" marR="0" indent="0" defTabSz="914400" rtl="0" eaLnBrk="1" fontAlgn="base" latinLnBrk="0" hangingPunct="1">
            <a:lnSpc>
              <a:spcPts val="1300"/>
            </a:lnSpc>
            <a:spcBef>
              <a:spcPts val="0"/>
            </a:spcBef>
            <a:spcAft>
              <a:spcPts val="0"/>
            </a:spcAft>
            <a:buClrTx/>
            <a:buSzTx/>
            <a:buFontTx/>
            <a:buNone/>
            <a:tabLst/>
            <a:defRPr/>
          </a:pPr>
          <a:endParaRPr lang="en-US" altLang="zh-CN" sz="1000" b="1" i="0" u="none" strike="noStrike" baseline="0">
            <a:solidFill>
              <a:schemeClr val="tx1"/>
            </a:solidFill>
            <a:latin typeface="+mn-ea"/>
            <a:ea typeface="+mn-ea"/>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）中山公用发布</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中山公用事业集团股份有限公司关于大股东中汇集团拟协议转让部分上市公司股权公开征集受让方的公告</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a:t>
          </a:r>
          <a:r>
            <a:rPr lang="en-US" altLang="zh-CN" sz="1000" b="0" i="0" baseline="0">
              <a:solidFill>
                <a:schemeClr val="tx1"/>
              </a:solidFill>
              <a:effectLst/>
              <a:latin typeface="+mn-lt"/>
              <a:ea typeface="+mn-ea"/>
              <a:cs typeface="+mn-cs"/>
            </a:rPr>
            <a:t>2014</a:t>
          </a:r>
          <a:r>
            <a:rPr lang="zh-CN" altLang="en-US" sz="1000" b="0" i="0" baseline="0">
              <a:solidFill>
                <a:schemeClr val="tx1"/>
              </a:solidFill>
              <a:effectLst/>
              <a:latin typeface="+mn-lt"/>
              <a:ea typeface="+mn-ea"/>
              <a:cs typeface="+mn-cs"/>
            </a:rPr>
            <a:t>年</a:t>
          </a:r>
          <a:r>
            <a:rPr lang="en-US" altLang="zh-CN" sz="1000" b="0" i="0" baseline="0">
              <a:solidFill>
                <a:schemeClr val="tx1"/>
              </a:solidFill>
              <a:effectLst/>
              <a:latin typeface="+mn-lt"/>
              <a:ea typeface="+mn-ea"/>
              <a:cs typeface="+mn-cs"/>
            </a:rPr>
            <a:t>7</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24</a:t>
          </a:r>
          <a:r>
            <a:rPr lang="zh-CN" altLang="en-US" sz="1000" b="0" i="0" baseline="0">
              <a:solidFill>
                <a:schemeClr val="tx1"/>
              </a:solidFill>
              <a:effectLst/>
              <a:latin typeface="+mn-lt"/>
              <a:ea typeface="+mn-ea"/>
              <a:cs typeface="+mn-cs"/>
            </a:rPr>
            <a:t>日，公司收到大股东中山中汇投资集团有限公司（以下简称“中汇集团”）的书面函件</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关于发布拟以公开征集受让方方式协议转让上市公司中山公用部分股份公告的通知</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，主要内容如下：本次拟对外转让中山公用</a:t>
          </a:r>
          <a:r>
            <a:rPr lang="en-US" altLang="zh-CN" sz="1000" b="0" i="0" baseline="0">
              <a:solidFill>
                <a:schemeClr val="tx1"/>
              </a:solidFill>
              <a:effectLst/>
              <a:latin typeface="+mn-lt"/>
              <a:ea typeface="+mn-ea"/>
              <a:cs typeface="+mn-cs"/>
            </a:rPr>
            <a:t>13%</a:t>
          </a:r>
          <a:r>
            <a:rPr lang="zh-CN" altLang="en-US" sz="1000" b="0" i="0" baseline="0">
              <a:solidFill>
                <a:schemeClr val="tx1"/>
              </a:solidFill>
              <a:effectLst/>
              <a:latin typeface="+mn-lt"/>
              <a:ea typeface="+mn-ea"/>
              <a:cs typeface="+mn-cs"/>
            </a:rPr>
            <a:t>的股份</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按照</a:t>
          </a:r>
          <a:r>
            <a:rPr lang="en-US" altLang="zh-CN" sz="1000" b="0" i="0" baseline="0">
              <a:solidFill>
                <a:schemeClr val="tx1"/>
              </a:solidFill>
              <a:effectLst/>
              <a:latin typeface="+mn-lt"/>
              <a:ea typeface="+mn-ea"/>
              <a:cs typeface="+mn-cs"/>
            </a:rPr>
            <a:t>2014</a:t>
          </a:r>
          <a:r>
            <a:rPr lang="zh-CN" altLang="en-US" sz="1000" b="0" i="0" baseline="0">
              <a:solidFill>
                <a:schemeClr val="tx1"/>
              </a:solidFill>
              <a:effectLst/>
              <a:latin typeface="+mn-lt"/>
              <a:ea typeface="+mn-ea"/>
              <a:cs typeface="+mn-cs"/>
            </a:rPr>
            <a:t>年</a:t>
          </a:r>
          <a:r>
            <a:rPr lang="en-US" altLang="zh-CN" sz="1000" b="0" i="0" baseline="0">
              <a:solidFill>
                <a:schemeClr val="tx1"/>
              </a:solidFill>
              <a:effectLst/>
              <a:latin typeface="+mn-lt"/>
              <a:ea typeface="+mn-ea"/>
              <a:cs typeface="+mn-cs"/>
            </a:rPr>
            <a:t>6</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25</a:t>
          </a:r>
          <a:r>
            <a:rPr lang="zh-CN" altLang="en-US" sz="1000" b="0" i="0" baseline="0">
              <a:solidFill>
                <a:schemeClr val="tx1"/>
              </a:solidFill>
              <a:effectLst/>
              <a:latin typeface="+mn-lt"/>
              <a:ea typeface="+mn-ea"/>
              <a:cs typeface="+mn-cs"/>
            </a:rPr>
            <a:t>日本次股票转让信息公告日当日的股本总额计算共</a:t>
          </a:r>
          <a:r>
            <a:rPr lang="en-US" altLang="zh-CN" sz="1000" b="0" i="0" baseline="0">
              <a:solidFill>
                <a:schemeClr val="tx1"/>
              </a:solidFill>
              <a:effectLst/>
              <a:latin typeface="+mn-lt"/>
              <a:ea typeface="+mn-ea"/>
              <a:cs typeface="+mn-cs"/>
            </a:rPr>
            <a:t>101,228,818</a:t>
          </a:r>
          <a:r>
            <a:rPr lang="zh-CN" altLang="en-US" sz="1000" b="0" i="0" baseline="0">
              <a:solidFill>
                <a:schemeClr val="tx1"/>
              </a:solidFill>
              <a:effectLst/>
              <a:latin typeface="+mn-lt"/>
              <a:ea typeface="+mn-ea"/>
              <a:cs typeface="+mn-cs"/>
            </a:rPr>
            <a:t>股，股票性质均为非限售国有法人股。转让价格不低于股份转让提示性公告日（</a:t>
          </a:r>
          <a:r>
            <a:rPr lang="en-US" altLang="zh-CN" sz="1000" b="0" i="0" baseline="0">
              <a:solidFill>
                <a:schemeClr val="tx1"/>
              </a:solidFill>
              <a:effectLst/>
              <a:latin typeface="+mn-lt"/>
              <a:ea typeface="+mn-ea"/>
              <a:cs typeface="+mn-cs"/>
            </a:rPr>
            <a:t>2013</a:t>
          </a:r>
          <a:r>
            <a:rPr lang="zh-CN" altLang="en-US" sz="1000" b="0" i="0" baseline="0">
              <a:solidFill>
                <a:schemeClr val="tx1"/>
              </a:solidFill>
              <a:effectLst/>
              <a:latin typeface="+mn-lt"/>
              <a:ea typeface="+mn-ea"/>
              <a:cs typeface="+mn-cs"/>
            </a:rPr>
            <a:t>年</a:t>
          </a:r>
          <a:r>
            <a:rPr lang="en-US" altLang="zh-CN" sz="1000" b="0" i="0" baseline="0">
              <a:solidFill>
                <a:schemeClr val="tx1"/>
              </a:solidFill>
              <a:effectLst/>
              <a:latin typeface="+mn-lt"/>
              <a:ea typeface="+mn-ea"/>
              <a:cs typeface="+mn-cs"/>
            </a:rPr>
            <a:t>6</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25</a:t>
          </a:r>
          <a:r>
            <a:rPr lang="zh-CN" altLang="en-US" sz="1000" b="0" i="0" baseline="0">
              <a:solidFill>
                <a:schemeClr val="tx1"/>
              </a:solidFill>
              <a:effectLst/>
              <a:latin typeface="+mn-lt"/>
              <a:ea typeface="+mn-ea"/>
              <a:cs typeface="+mn-cs"/>
            </a:rPr>
            <a:t>日）前</a:t>
          </a:r>
          <a:r>
            <a:rPr lang="en-US" altLang="zh-CN" sz="1000" b="0" i="0" baseline="0">
              <a:solidFill>
                <a:schemeClr val="tx1"/>
              </a:solidFill>
              <a:effectLst/>
              <a:latin typeface="+mn-lt"/>
              <a:ea typeface="+mn-ea"/>
              <a:cs typeface="+mn-cs"/>
            </a:rPr>
            <a:t>30</a:t>
          </a:r>
          <a:r>
            <a:rPr lang="zh-CN" altLang="en-US" sz="1000" b="0" i="0" baseline="0">
              <a:solidFill>
                <a:schemeClr val="tx1"/>
              </a:solidFill>
              <a:effectLst/>
              <a:latin typeface="+mn-lt"/>
              <a:ea typeface="+mn-ea"/>
              <a:cs typeface="+mn-cs"/>
            </a:rPr>
            <a:t>个交易日的每日加权平均价格算术平均值</a:t>
          </a:r>
          <a:r>
            <a:rPr lang="en-US" altLang="zh-CN" sz="1000" b="0" i="0" baseline="0">
              <a:solidFill>
                <a:schemeClr val="tx1"/>
              </a:solidFill>
              <a:effectLst/>
              <a:latin typeface="+mn-lt"/>
              <a:ea typeface="+mn-ea"/>
              <a:cs typeface="+mn-cs"/>
            </a:rPr>
            <a:t>10.17</a:t>
          </a:r>
          <a:r>
            <a:rPr lang="zh-CN" altLang="en-US" sz="1000" b="0" i="0" baseline="0">
              <a:solidFill>
                <a:schemeClr val="tx1"/>
              </a:solidFill>
              <a:effectLst/>
              <a:latin typeface="+mn-lt"/>
              <a:ea typeface="+mn-ea"/>
              <a:cs typeface="+mn-cs"/>
            </a:rPr>
            <a:t>元</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股，最终价格在对投资者的申报资料进行综合评选后确定。 </a:t>
          </a:r>
          <a:endParaRPr lang="en-US" altLang="zh-CN" sz="1000" b="0" i="0" u="none" strike="noStrike">
            <a:effectLst/>
            <a:latin typeface="+mn-lt"/>
            <a:ea typeface="+mn-ea"/>
            <a:cs typeface="+mn-cs"/>
          </a:endParaRPr>
        </a:p>
        <a:p>
          <a:pPr algn="l" rtl="0">
            <a:lnSpc>
              <a:spcPts val="1500"/>
            </a:lnSpc>
            <a:defRPr sz="1000"/>
          </a:pPr>
          <a:r>
            <a:rPr lang="zh-CN" altLang="en-US"/>
            <a:t> </a:t>
          </a: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     </a:t>
          </a:r>
          <a:r>
            <a:rPr lang="zh-CN" altLang="en-US" sz="1000" b="0" i="0" baseline="0">
              <a:solidFill>
                <a:schemeClr val="tx1"/>
              </a:solidFill>
              <a:effectLst/>
              <a:latin typeface="+mn-lt"/>
              <a:ea typeface="+mn-ea"/>
              <a:cs typeface="+mn-cs"/>
            </a:rPr>
            <a:t>（</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国中水务发布</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年度非公开发行股票预案，公告本次非公开发行股票发行对象为姜照柏、朱勇军，本次非公开发行股票数量为不超过</a:t>
          </a:r>
          <a:r>
            <a:rPr lang="en-US" altLang="zh-CN" sz="1000" b="0" i="0" u="none" strike="noStrike">
              <a:effectLst/>
              <a:latin typeface="+mn-lt"/>
              <a:ea typeface="+mn-ea"/>
              <a:cs typeface="+mn-cs"/>
            </a:rPr>
            <a:t>27,400</a:t>
          </a:r>
          <a:r>
            <a:rPr lang="zh-CN" altLang="en-US" sz="1000" b="0" i="0" u="none" strike="noStrike">
              <a:effectLst/>
              <a:latin typeface="+mn-lt"/>
              <a:ea typeface="+mn-ea"/>
              <a:cs typeface="+mn-cs"/>
            </a:rPr>
            <a:t>万股（含本数），发行对象已经分别与公司签署了附条件生效的股份认购协议，其中：姜照柏认购</a:t>
          </a:r>
          <a:r>
            <a:rPr lang="en-US" altLang="zh-CN" sz="1000" b="0" i="0" u="none" strike="noStrike">
              <a:effectLst/>
              <a:latin typeface="+mn-lt"/>
              <a:ea typeface="+mn-ea"/>
              <a:cs typeface="+mn-cs"/>
            </a:rPr>
            <a:t>24,800</a:t>
          </a:r>
          <a:r>
            <a:rPr lang="zh-CN" altLang="en-US" sz="1000" b="0" i="0" u="none" strike="noStrike">
              <a:effectLst/>
              <a:latin typeface="+mn-lt"/>
              <a:ea typeface="+mn-ea"/>
              <a:cs typeface="+mn-cs"/>
            </a:rPr>
            <a:t>万股；朱勇军认购</a:t>
          </a:r>
          <a:r>
            <a:rPr lang="en-US" altLang="zh-CN" sz="1000" b="0" i="0" u="none" strike="noStrike">
              <a:effectLst/>
              <a:latin typeface="+mn-lt"/>
              <a:ea typeface="+mn-ea"/>
              <a:cs typeface="+mn-cs"/>
            </a:rPr>
            <a:t>2,600</a:t>
          </a:r>
          <a:r>
            <a:rPr lang="zh-CN" altLang="en-US" sz="1000" b="0" i="0" u="none" strike="noStrike">
              <a:effectLst/>
              <a:latin typeface="+mn-lt"/>
              <a:ea typeface="+mn-ea"/>
              <a:cs typeface="+mn-cs"/>
            </a:rPr>
            <a:t>万股。定价基准日为公司第五届董事会第二十八次会议决议公告日，发行价格不低于定价基准日前二十个交易日公司股票交易均价的</a:t>
          </a:r>
          <a:r>
            <a:rPr lang="en-US" altLang="zh-CN" sz="1000" b="0" i="0" u="none" strike="noStrike">
              <a:effectLst/>
              <a:latin typeface="+mn-lt"/>
              <a:ea typeface="+mn-ea"/>
              <a:cs typeface="+mn-cs"/>
            </a:rPr>
            <a:t>90%</a:t>
          </a:r>
          <a:r>
            <a:rPr lang="zh-CN" altLang="en-US" sz="1000" b="0" i="0" u="none" strike="noStrike">
              <a:effectLst/>
              <a:latin typeface="+mn-lt"/>
              <a:ea typeface="+mn-ea"/>
              <a:cs typeface="+mn-cs"/>
            </a:rPr>
            <a:t>。本次非公开发行前，国中天津持有发行人股份为</a:t>
          </a:r>
          <a:r>
            <a:rPr lang="en-US" altLang="zh-CN" sz="1000" b="0" i="0" u="none" strike="noStrike">
              <a:effectLst/>
              <a:latin typeface="+mn-lt"/>
              <a:ea typeface="+mn-ea"/>
              <a:cs typeface="+mn-cs"/>
            </a:rPr>
            <a:t>22,731.25</a:t>
          </a:r>
          <a:r>
            <a:rPr lang="zh-CN" altLang="en-US" sz="1000" b="0" i="0" u="none" strike="noStrike">
              <a:effectLst/>
              <a:latin typeface="+mn-lt"/>
              <a:ea typeface="+mn-ea"/>
              <a:cs typeface="+mn-cs"/>
            </a:rPr>
            <a:t>万股，持股比例为</a:t>
          </a:r>
          <a:r>
            <a:rPr lang="en-US" altLang="zh-CN" sz="1000" b="0" i="0" u="none" strike="noStrike">
              <a:effectLst/>
              <a:latin typeface="+mn-lt"/>
              <a:ea typeface="+mn-ea"/>
              <a:cs typeface="+mn-cs"/>
            </a:rPr>
            <a:t>15.62%</a:t>
          </a:r>
          <a:r>
            <a:rPr lang="zh-CN" altLang="en-US" sz="1000" b="0" i="0" u="none" strike="noStrike">
              <a:effectLst/>
              <a:latin typeface="+mn-lt"/>
              <a:ea typeface="+mn-ea"/>
              <a:cs typeface="+mn-cs"/>
            </a:rPr>
            <a:t>，为公司的控股股东，公司无实际控制人。本次发行完成后，国中天津持有发行人股份比例将降至</a:t>
          </a:r>
          <a:r>
            <a:rPr lang="en-US" altLang="zh-CN" sz="1000" b="0" i="0" u="none" strike="noStrike">
              <a:effectLst/>
              <a:latin typeface="+mn-lt"/>
              <a:ea typeface="+mn-ea"/>
              <a:cs typeface="+mn-cs"/>
            </a:rPr>
            <a:t>13.14%</a:t>
          </a:r>
          <a:r>
            <a:rPr lang="zh-CN" altLang="en-US" sz="1000" b="0" i="0" u="none" strike="noStrike">
              <a:effectLst/>
              <a:latin typeface="+mn-lt"/>
              <a:ea typeface="+mn-ea"/>
              <a:cs typeface="+mn-cs"/>
            </a:rPr>
            <a:t>，姜照柏将直接持有发行人股份</a:t>
          </a:r>
          <a:r>
            <a:rPr lang="en-US" altLang="zh-CN" sz="1000" b="0" i="0" u="none" strike="noStrike">
              <a:effectLst/>
              <a:latin typeface="+mn-lt"/>
              <a:ea typeface="+mn-ea"/>
              <a:cs typeface="+mn-cs"/>
            </a:rPr>
            <a:t>14.34%</a:t>
          </a:r>
          <a:r>
            <a:rPr lang="zh-CN" altLang="en-US" sz="1000" b="0" i="0" u="none" strike="noStrike">
              <a:effectLst/>
              <a:latin typeface="+mn-lt"/>
              <a:ea typeface="+mn-ea"/>
              <a:cs typeface="+mn-cs"/>
            </a:rPr>
            <a:t>，将成为公司的控股股东、实际控制人。本次非公开发行股票募集资金预计总额为</a:t>
          </a:r>
          <a:r>
            <a:rPr lang="en-US" altLang="zh-CN" sz="1000" b="0" i="0" u="none" strike="noStrike">
              <a:effectLst/>
              <a:latin typeface="+mn-lt"/>
              <a:ea typeface="+mn-ea"/>
              <a:cs typeface="+mn-cs"/>
            </a:rPr>
            <a:t>109,874</a:t>
          </a:r>
          <a:r>
            <a:rPr lang="zh-CN" altLang="en-US" sz="1000" b="0" i="0" u="none" strike="noStrike">
              <a:effectLst/>
              <a:latin typeface="+mn-lt"/>
              <a:ea typeface="+mn-ea"/>
              <a:cs typeface="+mn-cs"/>
            </a:rPr>
            <a:t>万元，在扣除相关发行费用后全部用于补充营运资金。 </a:t>
          </a:r>
          <a:endParaRPr lang="en-US" altLang="zh-CN"/>
        </a:p>
        <a:p>
          <a:pPr algn="l" rtl="0">
            <a:lnSpc>
              <a:spcPts val="1500"/>
            </a:lnSpc>
            <a:defRPr sz="1000"/>
          </a:pPr>
          <a:r>
            <a:rPr lang="zh-CN" altLang="en-US" sz="1000" b="0" i="0" u="none" strike="noStrike">
              <a:effectLst/>
              <a:latin typeface="+mn-lt"/>
              <a:ea typeface="+mn-ea"/>
              <a:cs typeface="+mn-cs"/>
            </a:rPr>
            <a:t>  </a:t>
          </a:r>
          <a:r>
            <a:rPr lang="zh-CN" altLang="en-US"/>
            <a:t> </a:t>
          </a: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3</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盛运股份公告公司与永州市政府签署环保产业园项目框架协议，总投资</a:t>
          </a:r>
          <a:r>
            <a:rPr lang="en-US" altLang="zh-CN" sz="1000" b="0" i="0" u="none" strike="noStrike">
              <a:effectLst/>
              <a:latin typeface="+mn-lt"/>
              <a:ea typeface="+mn-ea"/>
              <a:cs typeface="+mn-cs"/>
            </a:rPr>
            <a:t>12.5</a:t>
          </a:r>
          <a:r>
            <a:rPr lang="zh-CN" altLang="en-US" sz="1000" b="0" i="0" u="none" strike="noStrike">
              <a:effectLst/>
              <a:latin typeface="+mn-lt"/>
              <a:ea typeface="+mn-ea"/>
              <a:cs typeface="+mn-cs"/>
            </a:rPr>
            <a:t>亿元。该项目包括生活垃圾处理、及其它如污泥、医废、固废、餐厨垃圾等。其中，生活垃圾处理设计总规模为日处理生活垃圾</a:t>
          </a:r>
          <a:r>
            <a:rPr lang="en-US" altLang="zh-CN" sz="1000" b="0" i="0" u="none" strike="noStrike">
              <a:effectLst/>
              <a:latin typeface="+mn-lt"/>
              <a:ea typeface="+mn-ea"/>
              <a:cs typeface="+mn-cs"/>
            </a:rPr>
            <a:t>1200 </a:t>
          </a:r>
          <a:r>
            <a:rPr lang="zh-CN" altLang="en-US" sz="1000" b="0" i="0" u="none" strike="noStrike">
              <a:effectLst/>
              <a:latin typeface="+mn-lt"/>
              <a:ea typeface="+mn-ea"/>
              <a:cs typeface="+mn-cs"/>
            </a:rPr>
            <a:t>吨</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日。 。</a:t>
          </a:r>
          <a:endParaRPr lang="en-US" altLang="zh-CN" sz="1000" b="0" i="0" u="none" strike="noStrike">
            <a:effectLst/>
            <a:latin typeface="+mn-lt"/>
            <a:ea typeface="+mn-ea"/>
            <a:cs typeface="+mn-cs"/>
          </a:endParaRPr>
        </a:p>
        <a:p>
          <a:pPr algn="l" rtl="0">
            <a:lnSpc>
              <a:spcPts val="1500"/>
            </a:lnSpc>
            <a:defRPr sz="1000"/>
          </a:pPr>
          <a:r>
            <a:rPr lang="en-US" altLang="zh-CN" sz="1000" b="0" i="0" u="none" strike="noStrike">
              <a:effectLst/>
              <a:latin typeface="+mn-lt"/>
              <a:ea typeface="+mn-ea"/>
              <a:cs typeface="+mn-cs"/>
            </a:rPr>
            <a:t>          (</a:t>
          </a:r>
          <a:r>
            <a:rPr lang="en-US" altLang="zh-CN" sz="1000" b="0" i="0" u="none" strike="noStrike" baseline="0">
              <a:effectLst/>
              <a:latin typeface="+mn-lt"/>
              <a:ea typeface="+mn-ea"/>
              <a:cs typeface="+mn-cs"/>
            </a:rPr>
            <a:t> 4 )  </a:t>
          </a:r>
          <a:r>
            <a:rPr lang="zh-CN" altLang="en-US" sz="1000" b="0" i="0" u="none" strike="noStrike">
              <a:effectLst/>
              <a:latin typeface="+mn-lt"/>
              <a:ea typeface="+mn-ea"/>
              <a:cs typeface="+mn-cs"/>
            </a:rPr>
            <a:t>维尔利发布重大合同中标提示性公告，参与了温岭市垃圾渗透液处理厂改造建二期工程</a:t>
          </a:r>
          <a:r>
            <a:rPr lang="en-US" altLang="zh-CN" sz="1000" b="0" i="0" u="none" strike="noStrike">
              <a:effectLst/>
              <a:latin typeface="+mn-lt"/>
              <a:ea typeface="+mn-ea"/>
              <a:cs typeface="+mn-cs"/>
            </a:rPr>
            <a:t>BOT</a:t>
          </a:r>
          <a:r>
            <a:rPr lang="zh-CN" altLang="en-US" sz="1000" b="0" i="0" u="none" strike="noStrike">
              <a:effectLst/>
              <a:latin typeface="+mn-lt"/>
              <a:ea typeface="+mn-ea"/>
              <a:cs typeface="+mn-cs"/>
            </a:rPr>
            <a:t>特许经营项目，渗滤液改扩建规模为</a:t>
          </a:r>
          <a:r>
            <a:rPr lang="en-US" altLang="zh-CN" sz="1000" b="0" i="0" u="none" strike="noStrike">
              <a:effectLst/>
              <a:latin typeface="+mn-lt"/>
              <a:ea typeface="+mn-ea"/>
              <a:cs typeface="+mn-cs"/>
            </a:rPr>
            <a:t>400m^3/d</a:t>
          </a:r>
          <a:r>
            <a:rPr lang="zh-CN" altLang="en-US" sz="1000" b="0" i="0" u="none" strike="noStrike">
              <a:effectLst/>
              <a:latin typeface="+mn-lt"/>
              <a:ea typeface="+mn-ea"/>
              <a:cs typeface="+mn-cs"/>
            </a:rPr>
            <a:t>，特许经营权</a:t>
          </a:r>
          <a:r>
            <a:rPr lang="en-US" altLang="zh-CN" sz="1000" b="0" i="0" u="none" strike="noStrike">
              <a:effectLst/>
              <a:latin typeface="+mn-lt"/>
              <a:ea typeface="+mn-ea"/>
              <a:cs typeface="+mn-cs"/>
            </a:rPr>
            <a:t>22</a:t>
          </a:r>
          <a:r>
            <a:rPr lang="zh-CN" altLang="en-US" sz="1000" b="0" i="0" u="none" strike="noStrike">
              <a:effectLst/>
              <a:latin typeface="+mn-lt"/>
              <a:ea typeface="+mn-ea"/>
              <a:cs typeface="+mn-cs"/>
            </a:rPr>
            <a:t>年，总投资预计为</a:t>
          </a:r>
          <a:r>
            <a:rPr lang="en-US" altLang="zh-CN" sz="1000" b="0" i="0" u="none" strike="noStrike">
              <a:effectLst/>
              <a:latin typeface="+mn-lt"/>
              <a:ea typeface="+mn-ea"/>
              <a:cs typeface="+mn-cs"/>
            </a:rPr>
            <a:t>3348.51</a:t>
          </a:r>
          <a:r>
            <a:rPr lang="zh-CN" altLang="en-US" sz="1000" b="0" i="0" u="none" strike="noStrike">
              <a:effectLst/>
              <a:latin typeface="+mn-lt"/>
              <a:ea typeface="+mn-ea"/>
              <a:cs typeface="+mn-cs"/>
            </a:rPr>
            <a:t>万元，项目渗透液处理服务费为</a:t>
          </a:r>
          <a:r>
            <a:rPr lang="en-US" altLang="zh-CN" sz="1000" b="0" i="0" u="none" strike="noStrike">
              <a:effectLst/>
              <a:latin typeface="+mn-lt"/>
              <a:ea typeface="+mn-ea"/>
              <a:cs typeface="+mn-cs"/>
            </a:rPr>
            <a:t>74.96</a:t>
          </a:r>
          <a:r>
            <a:rPr lang="zh-CN" altLang="en-US" sz="1000" b="0" i="0" u="none" strike="noStrike">
              <a:effectLst/>
              <a:latin typeface="+mn-lt"/>
              <a:ea typeface="+mn-ea"/>
              <a:cs typeface="+mn-cs"/>
            </a:rPr>
            <a:t>元</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吨。 </a:t>
          </a:r>
          <a:endParaRPr lang="en-US" altLang="zh-CN" sz="1100" b="1" i="0" u="none" strike="noStrike" baseline="0">
            <a:solidFill>
              <a:srgbClr val="000000"/>
            </a:solidFill>
            <a:latin typeface="+mn-ea"/>
            <a:ea typeface="+mn-ea"/>
          </a:endParaRPr>
        </a:p>
        <a:p>
          <a:pPr algn="l" rtl="0">
            <a:lnSpc>
              <a:spcPts val="1500"/>
            </a:lnSpc>
            <a:defRPr sz="1000"/>
          </a:pP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鉴于环保板块股票多为创业板和中小板股票，随着创业板近期持续调整，环保板块受创业板影响较大，与创业板表现为较高的一致性，板块整体也呈现调整态势。随着定向宽松货币政策的不断推出，宏观基本面转暖，同时伴随上周打新资金的解冻，预计本周资金面将呈现宽松态势，但在板块轮动市场风格改变的时期，建议仍旧关注各行业业绩有保障且估值较低的龙头公司。</a:t>
          </a:r>
          <a:endParaRPr lang="en-US" altLang="zh-CN" sz="1000" b="0" i="0" u="none" strike="noStrike" baseline="0">
            <a:solidFill>
              <a:sysClr val="windowText" lastClr="000000"/>
            </a:solidFill>
            <a:effectLst/>
            <a:latin typeface="+mn-ea"/>
            <a:ea typeface="+mn-ea"/>
            <a:cs typeface="+mn-cs"/>
          </a:endParaRPr>
        </a:p>
        <a:p>
          <a:pPr algn="l" rtl="0">
            <a:lnSpc>
              <a:spcPts val="1500"/>
            </a:lnSpc>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环保行业作为与创业板指数较高一致性的板块，受创业板持续调整的压力，也有整体下挫的风险。</a:t>
          </a: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abSelected="1" zoomScaleNormal="100" zoomScaleSheetLayoutView="100" workbookViewId="0">
      <selection activeCell="H66" sqref="H66"/>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2" t="s">
        <v>893</v>
      </c>
      <c r="H1" s="302"/>
      <c r="I1" s="302"/>
      <c r="J1" s="303"/>
    </row>
    <row r="2" spans="1:13">
      <c r="A2" s="1"/>
      <c r="B2" s="2"/>
      <c r="C2" s="2"/>
      <c r="D2" s="2"/>
      <c r="E2" s="2"/>
      <c r="F2" s="2"/>
      <c r="G2" s="302"/>
      <c r="H2" s="302"/>
      <c r="I2" s="302"/>
      <c r="J2" s="303"/>
    </row>
    <row r="3" spans="1:13">
      <c r="A3" s="1"/>
      <c r="B3" s="2"/>
      <c r="C3" s="2"/>
      <c r="D3" s="2"/>
      <c r="E3" s="2"/>
      <c r="F3" s="2"/>
      <c r="G3" s="302"/>
      <c r="H3" s="302"/>
      <c r="I3" s="302"/>
      <c r="J3" s="303"/>
    </row>
    <row r="4" spans="1:13">
      <c r="A4" s="1"/>
      <c r="B4" s="2"/>
      <c r="C4" s="2"/>
      <c r="D4" s="2"/>
      <c r="E4" s="2"/>
      <c r="F4" s="2"/>
      <c r="G4" s="2"/>
      <c r="H4" s="2"/>
      <c r="I4" s="2"/>
      <c r="J4" s="4"/>
    </row>
    <row r="5" spans="1:13">
      <c r="A5" s="173"/>
      <c r="B5" s="174"/>
      <c r="C5" s="174"/>
      <c r="D5" s="174"/>
      <c r="E5" s="167"/>
      <c r="F5" s="167"/>
      <c r="G5" s="167"/>
      <c r="H5" s="167"/>
      <c r="I5" s="167"/>
      <c r="J5" s="168"/>
    </row>
    <row r="6" spans="1:13">
      <c r="A6" s="1"/>
      <c r="B6" s="2"/>
      <c r="C6" s="2"/>
      <c r="D6" s="2"/>
      <c r="E6" s="2"/>
      <c r="F6" s="2"/>
      <c r="G6" s="2"/>
      <c r="H6" s="2"/>
      <c r="I6" s="2"/>
      <c r="J6" s="4"/>
    </row>
    <row r="7" spans="1:13" ht="17.25" customHeight="1">
      <c r="A7" s="169" t="s">
        <v>892</v>
      </c>
      <c r="B7" s="170"/>
      <c r="C7" s="170"/>
      <c r="D7" s="170"/>
      <c r="E7" s="170"/>
      <c r="F7" s="170"/>
      <c r="G7" s="170"/>
      <c r="H7" s="304">
        <f ca="1">TODAY()</f>
        <v>41848</v>
      </c>
      <c r="I7" s="304"/>
      <c r="J7" s="305"/>
    </row>
    <row r="8" spans="1:13">
      <c r="A8" s="306" t="s">
        <v>0</v>
      </c>
      <c r="B8" s="306"/>
      <c r="C8" s="306"/>
      <c r="D8" s="306"/>
      <c r="E8" s="306"/>
      <c r="F8" s="306"/>
      <c r="G8" s="306"/>
      <c r="H8" s="6"/>
      <c r="I8" s="7"/>
      <c r="J8" s="8"/>
    </row>
    <row r="9" spans="1:13">
      <c r="A9" s="307"/>
      <c r="B9" s="307"/>
      <c r="C9" s="307"/>
      <c r="D9" s="307"/>
      <c r="E9" s="307"/>
      <c r="F9" s="307"/>
      <c r="G9" s="307"/>
      <c r="H9" s="299" t="s">
        <v>1</v>
      </c>
      <c r="I9" s="300"/>
      <c r="J9" s="301"/>
    </row>
    <row r="10" spans="1:13" ht="15.75">
      <c r="A10" s="297" t="s">
        <v>2057</v>
      </c>
      <c r="B10" s="298"/>
      <c r="C10" s="298"/>
      <c r="D10" s="298"/>
      <c r="E10" s="298"/>
      <c r="F10" s="298"/>
      <c r="G10" s="298"/>
      <c r="H10" s="11"/>
      <c r="I10" s="12"/>
    </row>
    <row r="11" spans="1:13">
      <c r="A11" s="9"/>
      <c r="B11" s="10"/>
      <c r="C11" s="10"/>
      <c r="D11" s="10"/>
      <c r="E11" s="10"/>
      <c r="F11" s="10"/>
      <c r="G11" s="10"/>
      <c r="H11" s="299" t="s">
        <v>894</v>
      </c>
      <c r="I11" s="300"/>
      <c r="J11" s="301"/>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1962</v>
      </c>
      <c r="I31" s="22"/>
      <c r="J31" s="13"/>
    </row>
    <row r="32" spans="8:10" ht="15">
      <c r="H32" s="21" t="s">
        <v>1963</v>
      </c>
      <c r="I32" s="22"/>
      <c r="J32" s="13"/>
    </row>
    <row r="33" spans="1:10" ht="15">
      <c r="H33" s="21" t="s">
        <v>1964</v>
      </c>
      <c r="I33" s="22"/>
      <c r="J33" s="13"/>
    </row>
    <row r="34" spans="1:10" ht="15">
      <c r="H34" s="21" t="s">
        <v>1965</v>
      </c>
      <c r="I34" s="22"/>
      <c r="J34" s="13"/>
    </row>
    <row r="35" spans="1:10" ht="15">
      <c r="H35" s="21"/>
      <c r="I35" s="22"/>
      <c r="J35" s="13"/>
    </row>
    <row r="36" spans="1:10">
      <c r="H36" s="219"/>
      <c r="I36" s="22"/>
      <c r="J36" s="13"/>
    </row>
    <row r="37" spans="1:10">
      <c r="H37" s="219"/>
      <c r="I37" s="22"/>
      <c r="J37" s="13"/>
    </row>
    <row r="38" spans="1:10">
      <c r="H38" s="219"/>
      <c r="I38" s="12"/>
      <c r="J38" s="13"/>
    </row>
    <row r="39" spans="1:10" ht="15">
      <c r="H39" s="21" t="s">
        <v>2019</v>
      </c>
      <c r="I39" s="12"/>
      <c r="J39" s="13"/>
    </row>
    <row r="40" spans="1:10" ht="15">
      <c r="H40" s="21" t="s">
        <v>2051</v>
      </c>
      <c r="I40" s="23"/>
      <c r="J40" s="24"/>
    </row>
    <row r="41" spans="1:10" ht="15">
      <c r="H41" s="21" t="s">
        <v>2018</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row r="54" spans="1:10">
      <c r="H54" s="11"/>
      <c r="I54" s="12"/>
      <c r="J54" s="13"/>
    </row>
    <row r="55" spans="1:10">
      <c r="H55" s="11"/>
      <c r="I55" s="12"/>
      <c r="J55" s="13"/>
    </row>
    <row r="56" spans="1:10">
      <c r="H56" s="11"/>
      <c r="I56" s="12"/>
      <c r="J56" s="13"/>
    </row>
    <row r="57" spans="1:10">
      <c r="H57" s="11"/>
      <c r="I57" s="12"/>
      <c r="J57" s="13"/>
    </row>
    <row r="58" spans="1:10" ht="14.25" customHeight="1">
      <c r="H58" s="11"/>
      <c r="I58" s="12"/>
      <c r="J58" s="16"/>
    </row>
    <row r="59" spans="1:10">
      <c r="H59" s="12"/>
      <c r="I59" s="12"/>
      <c r="J59" s="16"/>
    </row>
    <row r="60" spans="1:10">
      <c r="H60" s="12"/>
      <c r="I60" s="12"/>
    </row>
    <row r="61" spans="1:10">
      <c r="H61" s="12"/>
      <c r="I61" s="12"/>
    </row>
    <row r="62" spans="1:10">
      <c r="H62" s="12"/>
      <c r="I62" s="12"/>
    </row>
    <row r="63" spans="1:10">
      <c r="H63" s="12"/>
      <c r="I63" s="12"/>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85" zoomScaleNormal="85" workbookViewId="0">
      <selection activeCell="L43" sqref="L43"/>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5"/>
      <c r="B5" s="5"/>
      <c r="C5" s="5"/>
      <c r="D5" s="176"/>
      <c r="E5" s="176"/>
      <c r="F5" s="176"/>
      <c r="G5" s="176"/>
      <c r="H5" s="176"/>
      <c r="I5" s="176"/>
      <c r="J5" s="176"/>
    </row>
    <row r="6" spans="1:10">
      <c r="A6" s="60"/>
      <c r="B6" s="61"/>
      <c r="C6" s="61"/>
      <c r="D6" s="61"/>
      <c r="E6" s="61"/>
      <c r="F6" s="61"/>
      <c r="G6" s="61"/>
      <c r="H6" s="61"/>
      <c r="I6" s="61"/>
      <c r="J6" s="62"/>
    </row>
    <row r="7" spans="1:10">
      <c r="A7" s="63" t="s">
        <v>91</v>
      </c>
      <c r="B7" s="64"/>
      <c r="C7" s="64"/>
      <c r="D7" s="64"/>
      <c r="E7" s="64"/>
      <c r="F7" s="64"/>
      <c r="G7" s="64"/>
      <c r="H7" s="64"/>
      <c r="I7" s="64"/>
      <c r="J7" s="65"/>
    </row>
    <row r="8" spans="1:10">
      <c r="A8" s="334" t="s">
        <v>92</v>
      </c>
      <c r="B8" s="334"/>
      <c r="C8" s="334"/>
      <c r="D8" s="334"/>
      <c r="E8" s="334"/>
      <c r="F8" s="334" t="s">
        <v>93</v>
      </c>
      <c r="G8" s="334"/>
      <c r="H8" s="334"/>
      <c r="I8" s="334"/>
      <c r="J8" s="334"/>
    </row>
    <row r="9" spans="1:10" ht="30" customHeight="1">
      <c r="A9" s="66" t="s">
        <v>94</v>
      </c>
      <c r="B9" s="335" t="s">
        <v>95</v>
      </c>
      <c r="C9" s="336"/>
      <c r="D9" s="336"/>
      <c r="E9" s="337"/>
      <c r="F9" s="66" t="s">
        <v>96</v>
      </c>
      <c r="G9" s="332" t="s">
        <v>97</v>
      </c>
      <c r="H9" s="332"/>
      <c r="I9" s="332"/>
      <c r="J9" s="332"/>
    </row>
    <row r="10" spans="1:10" ht="30" customHeight="1">
      <c r="A10" s="66" t="s">
        <v>98</v>
      </c>
      <c r="B10" s="332" t="s">
        <v>99</v>
      </c>
      <c r="C10" s="332"/>
      <c r="D10" s="332"/>
      <c r="E10" s="332"/>
      <c r="F10" s="66" t="s">
        <v>100</v>
      </c>
      <c r="G10" s="332" t="s">
        <v>101</v>
      </c>
      <c r="H10" s="332"/>
      <c r="I10" s="332"/>
      <c r="J10" s="332"/>
    </row>
    <row r="11" spans="1:10" ht="30" customHeight="1">
      <c r="A11" s="66" t="s">
        <v>100</v>
      </c>
      <c r="B11" s="332" t="s">
        <v>102</v>
      </c>
      <c r="C11" s="332"/>
      <c r="D11" s="332"/>
      <c r="E11" s="332"/>
      <c r="F11" s="66" t="s">
        <v>103</v>
      </c>
      <c r="G11" s="332" t="s">
        <v>104</v>
      </c>
      <c r="H11" s="332"/>
      <c r="I11" s="332"/>
      <c r="J11" s="332"/>
    </row>
    <row r="12" spans="1:10" ht="30" customHeight="1">
      <c r="A12" s="66" t="s">
        <v>105</v>
      </c>
      <c r="B12" s="332" t="s">
        <v>106</v>
      </c>
      <c r="C12" s="332"/>
      <c r="D12" s="332"/>
      <c r="E12" s="332"/>
      <c r="F12" s="66"/>
      <c r="G12" s="333"/>
      <c r="H12" s="333"/>
      <c r="I12" s="333"/>
      <c r="J12" s="333"/>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topLeftCell="A4" workbookViewId="0">
      <selection activeCell="B11" sqref="B11"/>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5"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41847</v>
      </c>
      <c r="C3" s="69"/>
      <c r="D3" s="69"/>
      <c r="O3" s="135"/>
      <c r="P3" s="135"/>
    </row>
    <row r="4" spans="1:21" ht="12.75" customHeight="1">
      <c r="A4" s="308" t="s">
        <v>11</v>
      </c>
      <c r="B4" s="309"/>
      <c r="C4" s="309"/>
      <c r="D4" s="309"/>
      <c r="E4" s="309"/>
      <c r="F4" s="309"/>
      <c r="G4" s="309"/>
      <c r="H4" s="309"/>
      <c r="I4" s="309"/>
      <c r="J4" s="309"/>
      <c r="K4" s="309"/>
      <c r="L4" s="309"/>
      <c r="M4" s="309"/>
      <c r="N4" s="309"/>
      <c r="O4" s="309"/>
      <c r="P4" s="310"/>
    </row>
    <row r="5" spans="1:21" ht="13.5" customHeight="1" thickBot="1">
      <c r="A5" s="311"/>
      <c r="B5" s="312"/>
      <c r="C5" s="312"/>
      <c r="D5" s="312"/>
      <c r="E5" s="312"/>
      <c r="F5" s="312"/>
      <c r="G5" s="312"/>
      <c r="H5" s="312"/>
      <c r="I5" s="312"/>
      <c r="J5" s="312"/>
      <c r="K5" s="312"/>
      <c r="L5" s="312"/>
      <c r="M5" s="312"/>
      <c r="N5" s="312"/>
      <c r="O5" s="312"/>
      <c r="P5" s="313"/>
    </row>
    <row r="6" spans="1:21" ht="13.5" customHeight="1">
      <c r="A6" s="314" t="s">
        <v>12</v>
      </c>
      <c r="B6" s="316" t="s">
        <v>13</v>
      </c>
      <c r="C6" s="316" t="s">
        <v>88</v>
      </c>
      <c r="D6" s="316" t="s">
        <v>89</v>
      </c>
      <c r="E6" s="316" t="s">
        <v>14</v>
      </c>
      <c r="F6" s="316" t="s">
        <v>15</v>
      </c>
      <c r="G6" s="316" t="s">
        <v>16</v>
      </c>
      <c r="H6" s="316" t="s">
        <v>109</v>
      </c>
      <c r="I6" s="318" t="s">
        <v>17</v>
      </c>
      <c r="J6" s="319"/>
      <c r="K6" s="320"/>
      <c r="L6" s="318" t="s">
        <v>18</v>
      </c>
      <c r="M6" s="319"/>
      <c r="N6" s="320"/>
      <c r="O6" s="132" t="s">
        <v>19</v>
      </c>
      <c r="P6" s="132" t="s">
        <v>90</v>
      </c>
    </row>
    <row r="7" spans="1:21" ht="15" customHeight="1" thickBot="1">
      <c r="A7" s="315"/>
      <c r="B7" s="317"/>
      <c r="C7" s="317"/>
      <c r="D7" s="317"/>
      <c r="E7" s="317"/>
      <c r="F7" s="317"/>
      <c r="G7" s="317"/>
      <c r="H7" s="317"/>
      <c r="I7" s="36" t="s">
        <v>1868</v>
      </c>
      <c r="J7" s="36" t="s">
        <v>1869</v>
      </c>
      <c r="K7" s="36" t="s">
        <v>1870</v>
      </c>
      <c r="L7" s="37" t="s">
        <v>1871</v>
      </c>
      <c r="M7" s="36" t="s">
        <v>1869</v>
      </c>
      <c r="N7" s="36" t="s">
        <v>1872</v>
      </c>
      <c r="O7" s="230" t="s">
        <v>1347</v>
      </c>
      <c r="P7" s="37" t="s">
        <v>1869</v>
      </c>
    </row>
    <row r="8" spans="1:21" ht="13.5" customHeight="1">
      <c r="A8" s="325" t="s">
        <v>22</v>
      </c>
      <c r="B8" s="326"/>
      <c r="C8" s="55"/>
      <c r="D8" s="55"/>
      <c r="E8" s="38"/>
      <c r="F8" s="38"/>
      <c r="G8" s="38"/>
      <c r="H8" s="39"/>
      <c r="I8" s="39"/>
      <c r="J8" s="40"/>
      <c r="K8" s="41"/>
      <c r="L8" s="39"/>
      <c r="M8" s="40"/>
      <c r="N8" s="41"/>
      <c r="O8" s="38"/>
      <c r="P8" s="39"/>
      <c r="Q8" s="42"/>
      <c r="R8" s="42"/>
      <c r="S8" s="43"/>
    </row>
    <row r="9" spans="1:21">
      <c r="A9" s="38" t="s">
        <v>27</v>
      </c>
      <c r="B9" s="38" t="str">
        <f>[2]!S_INFO_NAME(A9)</f>
        <v>中原环保</v>
      </c>
      <c r="C9" s="58">
        <f ca="1">[2]!S_SHARE_TOTAL(A9,$B$3)/10^8</f>
        <v>2.6945979900000001</v>
      </c>
      <c r="D9" s="58">
        <f ca="1">[2]!S_SHARE_LIQA(A9,$B$3)/10^8</f>
        <v>2.6945979900000001</v>
      </c>
      <c r="E9" s="38">
        <f ca="1">[2]!S_WQ_PRECLOSE($A9,$B$3-7,3)</f>
        <v>10.47</v>
      </c>
      <c r="F9" s="38">
        <f ca="1">[2]!S_wQ_CLOSE($A9,$B$3,1)</f>
        <v>11.08</v>
      </c>
      <c r="G9" s="44">
        <f ca="1">F9/E9-1</f>
        <v>5.8261700095511015E-2</v>
      </c>
      <c r="H9" s="68">
        <f ca="1">[2]!s_dq_preclose($A9,$B$3,3)/[2]!s_mq_preclose($A9,$B$3,3)-1</f>
        <v>5.0236966824644513E-2</v>
      </c>
      <c r="I9" s="39">
        <f>[2]!S_FA_EPS_ADJUST(A9,"2012/12/31")</f>
        <v>0.37573513732191272</v>
      </c>
      <c r="J9" s="45">
        <f>[2]!S_FA_EPS_ADJUST(A9,"2013/12/31")</f>
        <v>0.22172892361580065</v>
      </c>
      <c r="K9" s="45">
        <f ca="1">[2]!s_est_eps($A9,2014,$B$3)</f>
        <v>0</v>
      </c>
      <c r="L9" s="39">
        <f ca="1">$F9/I9</f>
        <v>29.48885770698406</v>
      </c>
      <c r="M9" s="45">
        <f ca="1">$F9/J9</f>
        <v>49.970927650371848</v>
      </c>
      <c r="N9" s="45" t="e">
        <f ca="1">$F9/K9</f>
        <v>#DIV/0!</v>
      </c>
      <c r="O9" s="38">
        <f ca="1">[2]!S_VAL_PB_lf($A9,$B$3)</f>
        <v>3.5530576705932617</v>
      </c>
      <c r="P9" s="136">
        <f>[2]!S_FA_ROE_BASIC($A9,"2013/12/31")/100</f>
        <v>7.46E-2</v>
      </c>
      <c r="Q9" s="46"/>
      <c r="R9" s="43"/>
      <c r="S9" s="43"/>
      <c r="T9" s="43"/>
      <c r="U9" s="43"/>
    </row>
    <row r="10" spans="1:21">
      <c r="A10" s="38" t="s">
        <v>28</v>
      </c>
      <c r="B10" s="38" t="str">
        <f>[2]!S_INFO_NAME(A10)</f>
        <v>兴蓉投资</v>
      </c>
      <c r="C10" s="58">
        <f ca="1">[2]!S_SHARE_TOTAL(A10,$B$3)/10^8</f>
        <v>29.862186019999999</v>
      </c>
      <c r="D10" s="58">
        <f ca="1">[2]!S_SHARE_LIQA(A10,$B$3)/10^8</f>
        <v>17.30512208</v>
      </c>
      <c r="E10" s="38">
        <f ca="1">[2]!S_WQ_PRECLOSE($A10,$B$3-7,3)</f>
        <v>4.6399999999999997</v>
      </c>
      <c r="F10" s="38">
        <f ca="1">[2]!S_wQ_CLOSE($A10,$B$3,1)</f>
        <v>4.72</v>
      </c>
      <c r="G10" s="44">
        <f t="shared" ref="G10:G33" ca="1" si="0">F10/E10-1</f>
        <v>1.7241379310344751E-2</v>
      </c>
      <c r="H10" s="68">
        <f ca="1">[2]!s_dq_preclose($A10,$B$3,3)/[2]!s_mq_preclose($A10,$B$3,3)-1</f>
        <v>-1.0482180293501009E-2</v>
      </c>
      <c r="I10" s="39">
        <f>[2]!S_FA_EPS_ADJUST(A10,"2012/12/31")</f>
        <v>0.24307075748033266</v>
      </c>
      <c r="J10" s="45">
        <f>[2]!S_FA_EPS_ADJUST(A10,"2013/12/31")</f>
        <v>0.24965302481228063</v>
      </c>
      <c r="K10" s="45">
        <f ca="1">[2]!s_est_eps($A10,2014,$B$3)</f>
        <v>0.27910000085830688</v>
      </c>
      <c r="L10" s="39">
        <f t="shared" ref="L10:L33" ca="1" si="1">$F10/I10</f>
        <v>19.418214058027544</v>
      </c>
      <c r="M10" s="45">
        <f t="shared" ref="M10:M33" ca="1" si="2">$F10/J10</f>
        <v>18.906239984670993</v>
      </c>
      <c r="N10" s="45">
        <f t="shared" ref="N10:N33" ca="1" si="3">$F10/K10</f>
        <v>16.911501202023437</v>
      </c>
      <c r="O10" s="38">
        <f ca="1">[2]!S_VAL_PB_lf($A10,$B$3)</f>
        <v>1.98773193359375</v>
      </c>
      <c r="P10" s="136">
        <f>[2]!S_FA_ROE_BASIC($A10,"2013/12/31")/100</f>
        <v>0.12470000000000001</v>
      </c>
      <c r="Q10" s="46"/>
      <c r="R10" s="43"/>
      <c r="S10" s="43"/>
      <c r="T10" s="43"/>
      <c r="U10" s="43"/>
    </row>
    <row r="11" spans="1:21">
      <c r="A11" s="38" t="s">
        <v>29</v>
      </c>
      <c r="B11" s="38" t="str">
        <f>[2]!S_INFO_NAME(A11)</f>
        <v>锦龙股份</v>
      </c>
      <c r="C11" s="58">
        <f ca="1">[2]!S_SHARE_TOTAL(A11,$B$3)/10^8</f>
        <v>8.9600000000000009</v>
      </c>
      <c r="D11" s="58">
        <f ca="1">[2]!S_SHARE_LIQA(A11,$B$3)/10^8</f>
        <v>4.4788872800000004</v>
      </c>
      <c r="E11" s="38">
        <f ca="1">[2]!S_WQ_PRECLOSE($A11,$B$3-7,3)</f>
        <v>14.07</v>
      </c>
      <c r="F11" s="38">
        <f ca="1">[2]!S_wQ_CLOSE($A11,$B$3,1)</f>
        <v>15.08</v>
      </c>
      <c r="G11" s="44">
        <f t="shared" ca="1" si="0"/>
        <v>7.1783937455579316E-2</v>
      </c>
      <c r="H11" s="68">
        <f ca="1">[2]!s_dq_preclose($A11,$B$3,3)/[2]!s_mq_preclose($A11,$B$3,3)-1</f>
        <v>1.0046885465505806E-2</v>
      </c>
      <c r="I11" s="39">
        <f>[2]!S_FA_EPS_ADJUST(A11,"2012/12/31")</f>
        <v>2.6331886852678572E-2</v>
      </c>
      <c r="J11" s="45">
        <f>[2]!S_FA_EPS_ADJUST(A11,"2013/12/31")</f>
        <v>5.9013884877232144E-2</v>
      </c>
      <c r="K11" s="45">
        <f ca="1">[2]!s_est_eps($A11,2014,$B$3)</f>
        <v>0.40250000357627869</v>
      </c>
      <c r="L11" s="39">
        <f t="shared" ca="1" si="1"/>
        <v>572.68968548928763</v>
      </c>
      <c r="M11" s="45">
        <f t="shared" ca="1" si="2"/>
        <v>255.53308397458071</v>
      </c>
      <c r="N11" s="45">
        <f t="shared" ca="1" si="3"/>
        <v>37.465838176426637</v>
      </c>
      <c r="O11" s="38">
        <f ca="1">[2]!S_VAL_PB_lf($A11,$B$3)</f>
        <v>5.7433910369873047</v>
      </c>
      <c r="P11" s="136">
        <f>[2]!S_FA_ROE_BASIC($A11,"2013/12/31")/100</f>
        <v>2.3700000000000002E-2</v>
      </c>
      <c r="Q11" s="46"/>
      <c r="R11" s="43"/>
      <c r="S11" s="43"/>
      <c r="T11" s="43"/>
      <c r="U11" s="43"/>
    </row>
    <row r="12" spans="1:21">
      <c r="A12" s="38" t="s">
        <v>30</v>
      </c>
      <c r="B12" s="38" t="str">
        <f>[2]!S_INFO_NAME(A12)</f>
        <v>大禹节水</v>
      </c>
      <c r="C12" s="58">
        <f ca="1">[2]!S_SHARE_TOTAL(A12,$B$3)/10^8</f>
        <v>2.786</v>
      </c>
      <c r="D12" s="58">
        <f ca="1">[2]!S_SHARE_LIQA(A12,$B$3)/10^8</f>
        <v>1.62477687</v>
      </c>
      <c r="E12" s="38">
        <f ca="1">[2]!S_WQ_PRECLOSE($A12,$B$3-7,3)</f>
        <v>12.3</v>
      </c>
      <c r="F12" s="38">
        <f ca="1">[2]!S_wQ_CLOSE($A12,$B$3,1)</f>
        <v>11.49</v>
      </c>
      <c r="G12" s="44">
        <f t="shared" ca="1" si="0"/>
        <v>-6.5853658536585424E-2</v>
      </c>
      <c r="H12" s="68">
        <f ca="1">[2]!s_dq_preclose($A12,$B$3,3)/[2]!s_mq_preclose($A12,$B$3,3)-1</f>
        <v>-3.9297658862876284E-2</v>
      </c>
      <c r="I12" s="39">
        <f>[2]!S_FA_EPS_ADJUST(A12,"2012/12/31")</f>
        <v>0.11320097286432161</v>
      </c>
      <c r="J12" s="45">
        <f>[2]!S_FA_EPS_ADJUST(A12,"2013/12/31")</f>
        <v>6.139327569992821E-2</v>
      </c>
      <c r="K12" s="45">
        <f ca="1">[2]!s_est_eps($A12,2014,$B$3)</f>
        <v>0.22460000216960907</v>
      </c>
      <c r="L12" s="39">
        <f t="shared" ca="1" si="1"/>
        <v>101.50089446467459</v>
      </c>
      <c r="M12" s="45">
        <f t="shared" ca="1" si="2"/>
        <v>187.1540469050658</v>
      </c>
      <c r="N12" s="45">
        <f t="shared" ca="1" si="3"/>
        <v>51.157613040997234</v>
      </c>
      <c r="O12" s="38">
        <f ca="1">[2]!S_VAL_PB_lf($A12,$B$3)</f>
        <v>6.9419112205505371</v>
      </c>
      <c r="P12" s="136">
        <f>[2]!S_FA_ROE_BASIC($A12,"2013/12/31")/100</f>
        <v>1.26E-2</v>
      </c>
      <c r="Q12" s="46"/>
      <c r="R12" s="43"/>
      <c r="S12" s="43"/>
      <c r="T12" s="43"/>
      <c r="U12" s="43"/>
    </row>
    <row r="13" spans="1:21">
      <c r="A13" s="38" t="s">
        <v>31</v>
      </c>
      <c r="B13" s="38" t="str">
        <f>[2]!S_INFO_NAME(A13)</f>
        <v>万邦达</v>
      </c>
      <c r="C13" s="58">
        <f ca="1">[2]!S_SHARE_TOTAL(A13,$B$3)/10^8</f>
        <v>2.2879999999999998</v>
      </c>
      <c r="D13" s="58">
        <f ca="1">[2]!S_SHARE_LIQA(A13,$B$3)/10^8</f>
        <v>1.6789628999999999</v>
      </c>
      <c r="E13" s="38">
        <f ca="1">[2]!S_WQ_PRECLOSE($A13,$B$3-7,3)</f>
        <v>32.549998864369364</v>
      </c>
      <c r="F13" s="38">
        <f ca="1">[2]!S_wQ_CLOSE($A13,$B$3,1)</f>
        <v>26.85</v>
      </c>
      <c r="G13" s="44">
        <f t="shared" ca="1" si="0"/>
        <v>-0.17511517859402537</v>
      </c>
      <c r="H13" s="68">
        <f ca="1">[2]!s_dq_preclose($A13,$B$3,3)/[2]!s_mq_preclose($A13,$B$3,3)-1</f>
        <v>-0.10237159201413082</v>
      </c>
      <c r="I13" s="39">
        <f>[2]!S_FA_EPS_ADJUST(A13,"2012/12/31")</f>
        <v>0.43158329755244756</v>
      </c>
      <c r="J13" s="45">
        <f>[2]!S_FA_EPS_ADJUST(A13,"2013/12/31")</f>
        <v>0.61427447648601397</v>
      </c>
      <c r="K13" s="45">
        <f ca="1">[2]!s_est_eps($A13,2014,$B$3)</f>
        <v>0.83700001239776611</v>
      </c>
      <c r="L13" s="39">
        <f t="shared" ca="1" si="1"/>
        <v>62.2127875482417</v>
      </c>
      <c r="M13" s="45">
        <f t="shared" ca="1" si="2"/>
        <v>43.710101962231427</v>
      </c>
      <c r="N13" s="45">
        <f t="shared" ca="1" si="3"/>
        <v>32.07885257143834</v>
      </c>
      <c r="O13" s="38">
        <f ca="1">[2]!S_VAL_PB_lf($A13,$B$3)</f>
        <v>3.3590056896209717</v>
      </c>
      <c r="P13" s="136">
        <f>[2]!S_FA_ROE_BASIC($A13,"2013/12/31")/100</f>
        <v>7.8700000000000006E-2</v>
      </c>
      <c r="Q13" s="46"/>
      <c r="R13" s="43"/>
      <c r="S13" s="43"/>
      <c r="T13" s="43"/>
      <c r="U13" s="43"/>
    </row>
    <row r="14" spans="1:21">
      <c r="A14" s="38" t="s">
        <v>32</v>
      </c>
      <c r="B14" s="38" t="str">
        <f>[2]!S_INFO_NAME(A14)</f>
        <v>碧水源</v>
      </c>
      <c r="C14" s="58">
        <f ca="1">[2]!S_SHARE_TOTAL(A14,$B$3)/10^8</f>
        <v>10.703664610000001</v>
      </c>
      <c r="D14" s="58">
        <f ca="1">[2]!S_SHARE_LIQA(A14,$B$3)/10^8</f>
        <v>6.4693340600000004</v>
      </c>
      <c r="E14" s="38">
        <f ca="1">[2]!S_WQ_PRECLOSE($A14,$B$3-7,3)</f>
        <v>26.65</v>
      </c>
      <c r="F14" s="38">
        <f ca="1">[2]!S_wQ_CLOSE($A14,$B$3,1)</f>
        <v>25.16</v>
      </c>
      <c r="G14" s="44">
        <f t="shared" ca="1" si="0"/>
        <v>-5.5909943714821719E-2</v>
      </c>
      <c r="H14" s="68">
        <f ca="1">[2]!s_dq_preclose($A14,$B$3,3)/[2]!s_mq_preclose($A14,$B$3,3)-1</f>
        <v>-0.1398290598290598</v>
      </c>
      <c r="I14" s="39">
        <f>[2]!S_FA_EPS_ADJUST(A14,"2012/12/31")</f>
        <v>0.52548615620346872</v>
      </c>
      <c r="J14" s="45">
        <f>[2]!S_FA_EPS_ADJUST(A14,"2013/12/31")</f>
        <v>0.78469406132672159</v>
      </c>
      <c r="K14" s="45">
        <f ca="1">[2]!s_est_eps($A14,2014,$B$3)</f>
        <v>1.1396000385284424</v>
      </c>
      <c r="L14" s="39">
        <f t="shared" ca="1" si="1"/>
        <v>47.879472566462866</v>
      </c>
      <c r="M14" s="45">
        <f t="shared" ca="1" si="2"/>
        <v>32.063451528434825</v>
      </c>
      <c r="N14" s="45">
        <f t="shared" ca="1" si="3"/>
        <v>22.077921331495332</v>
      </c>
      <c r="O14" s="38">
        <f ca="1">[2]!S_VAL_PB_lf($A14,$B$3)</f>
        <v>5.5911931991577148</v>
      </c>
      <c r="P14" s="136">
        <f>[2]!S_FA_ROE_BASIC($A14,"2013/12/31")/100</f>
        <v>0.19350000000000001</v>
      </c>
      <c r="Q14" s="46"/>
      <c r="R14" s="43"/>
      <c r="S14" s="43"/>
      <c r="T14" s="43"/>
      <c r="U14" s="43"/>
    </row>
    <row r="15" spans="1:21">
      <c r="A15" s="38" t="s">
        <v>33</v>
      </c>
      <c r="B15" s="38" t="str">
        <f>[2]!S_INFO_NAME(A15)</f>
        <v>中电环保</v>
      </c>
      <c r="C15" s="58">
        <f ca="1">[2]!S_SHARE_TOTAL(A15,$B$3)/10^8</f>
        <v>1.69</v>
      </c>
      <c r="D15" s="58">
        <f ca="1">[2]!S_SHARE_LIQA(A15,$B$3)/10^8</f>
        <v>0.94787954000000019</v>
      </c>
      <c r="E15" s="38">
        <f ca="1">[2]!S_WQ_PRECLOSE($A15,$B$3-7,3)</f>
        <v>17.079999999999998</v>
      </c>
      <c r="F15" s="38">
        <f ca="1">[2]!S_wQ_CLOSE($A15,$B$3,1)</f>
        <v>16.579999999999998</v>
      </c>
      <c r="G15" s="44">
        <f t="shared" ca="1" si="0"/>
        <v>-2.9274004683840782E-2</v>
      </c>
      <c r="H15" s="68">
        <f ca="1">[2]!s_dq_preclose($A15,$B$3,3)/[2]!s_mq_preclose($A15,$B$3,3)-1</f>
        <v>9.1296409007910473E-3</v>
      </c>
      <c r="I15" s="39">
        <f>[2]!S_FA_EPS_ADJUST(A15,"2012/12/31")</f>
        <v>0.33924665402366866</v>
      </c>
      <c r="J15" s="45">
        <f>[2]!S_FA_EPS_ADJUST(A15,"2013/12/31")</f>
        <v>0.40870211082840241</v>
      </c>
      <c r="K15" s="45">
        <f ca="1">[2]!s_est_eps($A15,2014,$B$3)</f>
        <v>0.52240002155303955</v>
      </c>
      <c r="L15" s="39">
        <f t="shared" ca="1" si="1"/>
        <v>48.872994923756096</v>
      </c>
      <c r="M15" s="45">
        <f t="shared" ca="1" si="2"/>
        <v>40.567444015382819</v>
      </c>
      <c r="N15" s="45">
        <f t="shared" ca="1" si="3"/>
        <v>31.738130390403558</v>
      </c>
      <c r="O15" s="38">
        <f ca="1">[2]!S_VAL_PB_lf($A15,$B$3)</f>
        <v>3.2790307998657227</v>
      </c>
      <c r="P15" s="136">
        <f>[2]!S_FA_ROE_BASIC($A15,"2013/12/31")/100</f>
        <v>8.2100000000000006E-2</v>
      </c>
      <c r="Q15" s="46"/>
      <c r="R15" s="43"/>
      <c r="S15" s="43"/>
      <c r="T15" s="43"/>
      <c r="U15" s="43"/>
    </row>
    <row r="16" spans="1:21">
      <c r="A16" s="38" t="s">
        <v>34</v>
      </c>
      <c r="B16" s="38" t="str">
        <f>[2]!S_INFO_NAME(A16)</f>
        <v>元力股份</v>
      </c>
      <c r="C16" s="58">
        <f ca="1">[2]!S_SHARE_TOTAL(A16,$B$3)/10^8</f>
        <v>1.36</v>
      </c>
      <c r="D16" s="58">
        <f ca="1">[2]!S_SHARE_LIQA(A16,$B$3)/10^8</f>
        <v>0.65944387999999998</v>
      </c>
      <c r="E16" s="38">
        <f ca="1">[2]!S_WQ_PRECLOSE($A16,$B$3-7,3)</f>
        <v>11.91</v>
      </c>
      <c r="F16" s="38">
        <f ca="1">[2]!S_wQ_CLOSE($A16,$B$3,1)</f>
        <v>11.23</v>
      </c>
      <c r="G16" s="44">
        <f t="shared" ca="1" si="0"/>
        <v>-5.7094878253568404E-2</v>
      </c>
      <c r="H16" s="68">
        <f ca="1">[2]!s_dq_preclose($A16,$B$3,3)/[2]!s_mq_preclose($A16,$B$3,3)-1</f>
        <v>4.3680297397769685E-2</v>
      </c>
      <c r="I16" s="39">
        <f>[2]!S_FA_EPS_ADJUST(A16,"2012/12/31")</f>
        <v>0.17026011941176469</v>
      </c>
      <c r="J16" s="45">
        <f>[2]!S_FA_EPS_ADJUST(A16,"2013/12/31")</f>
        <v>3.9823668161764705E-2</v>
      </c>
      <c r="K16" s="45">
        <f ca="1">[2]!s_est_eps($A16,2014,$B$3)</f>
        <v>7.9899996519088745E-2</v>
      </c>
      <c r="L16" s="39">
        <f t="shared" ca="1" si="1"/>
        <v>65.957900410259114</v>
      </c>
      <c r="M16" s="45">
        <f t="shared" ca="1" si="2"/>
        <v>281.99310908235447</v>
      </c>
      <c r="N16" s="45">
        <f t="shared" ca="1" si="3"/>
        <v>140.55069448366075</v>
      </c>
      <c r="O16" s="38">
        <f ca="1">[2]!S_VAL_PB_lf($A16,$B$3)</f>
        <v>3.0976901054382324</v>
      </c>
      <c r="P16" s="136">
        <f>[2]!S_FA_ROE_BASIC($A16,"2013/12/31")/100</f>
        <v>1.0800000000000001E-2</v>
      </c>
      <c r="Q16" s="46"/>
      <c r="R16" s="43"/>
      <c r="S16" s="43"/>
      <c r="T16" s="43"/>
      <c r="U16" s="43"/>
    </row>
    <row r="17" spans="1:21">
      <c r="A17" s="38" t="s">
        <v>35</v>
      </c>
      <c r="B17" s="38" t="str">
        <f>[2]!S_INFO_NAME(A17)</f>
        <v>维尔利</v>
      </c>
      <c r="C17" s="58">
        <f ca="1">[2]!S_SHARE_TOTAL(A17,$B$3)/10^8</f>
        <v>1.553976</v>
      </c>
      <c r="D17" s="58">
        <f ca="1">[2]!S_SHARE_LIQA(A17,$B$3)/10^8</f>
        <v>0.63515520000000003</v>
      </c>
      <c r="E17" s="38">
        <f ca="1">[2]!S_WQ_PRECLOSE($A17,$B$3-7,3)</f>
        <v>25.56</v>
      </c>
      <c r="F17" s="38">
        <f ca="1">[2]!S_wQ_CLOSE($A17,$B$3,1)</f>
        <v>25.11</v>
      </c>
      <c r="G17" s="44">
        <f t="shared" ca="1" si="0"/>
        <v>-1.7605633802816878E-2</v>
      </c>
      <c r="H17" s="68">
        <f ca="1">[2]!s_dq_preclose($A17,$B$3,3)/[2]!s_mq_preclose($A17,$B$3,3)-1</f>
        <v>-8.4245076586433321E-2</v>
      </c>
      <c r="I17" s="39">
        <f>[2]!S_FA_EPS_ADJUST(A17,"2012/12/31")</f>
        <v>0.43758976251885484</v>
      </c>
      <c r="J17" s="45">
        <f>[2]!S_FA_EPS_ADJUST(A17,"2013/12/31")</f>
        <v>0.1858560235164507</v>
      </c>
      <c r="K17" s="45">
        <f ca="1">[2]!s_est_eps($A17,2014,$B$3)</f>
        <v>0.71410000324249268</v>
      </c>
      <c r="L17" s="39">
        <f t="shared" ca="1" si="1"/>
        <v>57.382512459756327</v>
      </c>
      <c r="M17" s="45">
        <f t="shared" ca="1" si="2"/>
        <v>135.10458001258934</v>
      </c>
      <c r="N17" s="45">
        <f t="shared" ca="1" si="3"/>
        <v>35.163142257364193</v>
      </c>
      <c r="O17" s="38">
        <f ca="1">[2]!S_VAL_PB_lf($A17,$B$3)</f>
        <v>4.0889739990234375</v>
      </c>
      <c r="P17" s="136">
        <f>[2]!S_FA_ROE_BASIC($A17,"2013/12/31")/100</f>
        <v>3.0099999999999998E-2</v>
      </c>
      <c r="Q17" s="46"/>
      <c r="R17" s="43"/>
      <c r="S17" s="43"/>
      <c r="T17" s="43"/>
      <c r="U17" s="43"/>
    </row>
    <row r="18" spans="1:21">
      <c r="A18" s="38" t="s">
        <v>36</v>
      </c>
      <c r="B18" s="38" t="str">
        <f>[2]!S_INFO_NAME(A18)</f>
        <v>津膜科技</v>
      </c>
      <c r="C18" s="58">
        <f ca="1">[2]!S_SHARE_TOTAL(A18,$B$3)/10^8</f>
        <v>2.61</v>
      </c>
      <c r="D18" s="58">
        <f ca="1">[2]!S_SHARE_LIQA(A18,$B$3)/10^8</f>
        <v>1.05035627</v>
      </c>
      <c r="E18" s="38">
        <f ca="1">[2]!S_WQ_PRECLOSE($A18,$B$3-7,3)</f>
        <v>20.58</v>
      </c>
      <c r="F18" s="38">
        <f ca="1">[2]!S_wQ_CLOSE($A18,$B$3,1)</f>
        <v>18.72</v>
      </c>
      <c r="G18" s="44">
        <f t="shared" ca="1" si="0"/>
        <v>-9.0379008746355627E-2</v>
      </c>
      <c r="H18" s="68">
        <f ca="1">[2]!s_dq_preclose($A18,$B$3,3)/[2]!s_mq_preclose($A18,$B$3,3)-1</f>
        <v>-0.11279620853080585</v>
      </c>
      <c r="I18" s="39">
        <f>[2]!S_FA_EPS_ADJUST(A18,"2012/12/31")</f>
        <v>0.22724598061302681</v>
      </c>
      <c r="J18" s="45">
        <f>[2]!S_FA_EPS_ADJUST(A18,"2013/12/31")</f>
        <v>0.30817239459770113</v>
      </c>
      <c r="K18" s="45">
        <f ca="1">[2]!s_est_eps($A18,2014,$B$3)</f>
        <v>0.46799999475479126</v>
      </c>
      <c r="L18" s="39">
        <f t="shared" ca="1" si="1"/>
        <v>82.377694643928407</v>
      </c>
      <c r="M18" s="45">
        <f t="shared" ca="1" si="2"/>
        <v>60.745220299299461</v>
      </c>
      <c r="N18" s="45">
        <f t="shared" ca="1" si="3"/>
        <v>40.000000448308441</v>
      </c>
      <c r="O18" s="38">
        <f ca="1">[2]!S_VAL_PB_lf($A18,$B$3)</f>
        <v>6.2461614608764648</v>
      </c>
      <c r="P18" s="136">
        <f>[2]!S_FA_ROE_BASIC($A18,"2013/12/31")/100</f>
        <v>0.10779999999999999</v>
      </c>
      <c r="Q18" s="46"/>
      <c r="R18" s="43"/>
      <c r="S18" s="43"/>
      <c r="T18" s="43"/>
      <c r="U18" s="43"/>
    </row>
    <row r="19" spans="1:21">
      <c r="A19" s="38" t="s">
        <v>37</v>
      </c>
      <c r="B19" s="38" t="str">
        <f>[2]!S_INFO_NAME(A19)</f>
        <v>首创股份</v>
      </c>
      <c r="C19" s="58">
        <f ca="1">[2]!S_SHARE_TOTAL(A19,$B$3)/10^8</f>
        <v>22</v>
      </c>
      <c r="D19" s="58">
        <f ca="1">[2]!S_SHARE_LIQA(A19,$B$3)/10^8</f>
        <v>22</v>
      </c>
      <c r="E19" s="38">
        <f ca="1">[2]!S_WQ_PRECLOSE($A19,$B$3-7,3)</f>
        <v>6.08</v>
      </c>
      <c r="F19" s="38">
        <f ca="1">[2]!S_wQ_CLOSE($A19,$B$3,1)</f>
        <v>6.23</v>
      </c>
      <c r="G19" s="44">
        <f t="shared" ca="1" si="0"/>
        <v>2.4671052631578982E-2</v>
      </c>
      <c r="H19" s="68">
        <f ca="1">[2]!s_dq_preclose($A19,$B$3,3)/[2]!s_mq_preclose($A19,$B$3,3)-1</f>
        <v>8.090614886731462E-3</v>
      </c>
      <c r="I19" s="39">
        <f>[2]!S_FA_EPS_ADJUST(A19,"2012/12/31")</f>
        <v>0.26423132313636361</v>
      </c>
      <c r="J19" s="45">
        <f>[2]!S_FA_EPS_ADJUST(A19,"2013/12/31")</f>
        <v>0.27330248091818182</v>
      </c>
      <c r="K19" s="45">
        <f ca="1">[2]!s_est_eps($A19,2014,$B$3)</f>
        <v>0.28549998998641968</v>
      </c>
      <c r="L19" s="39">
        <f t="shared" ca="1" si="1"/>
        <v>23.577825391976116</v>
      </c>
      <c r="M19" s="45">
        <f t="shared" ca="1" si="2"/>
        <v>22.795255934266716</v>
      </c>
      <c r="N19" s="45">
        <f t="shared" ca="1" si="3"/>
        <v>21.821366789877441</v>
      </c>
      <c r="O19" s="38">
        <f ca="1">[2]!S_VAL_PB_lf($A19,$B$3)</f>
        <v>2.3737549781799316</v>
      </c>
      <c r="P19" s="136">
        <f>[2]!S_FA_ROE_BASIC($A19,"2013/12/31")/100</f>
        <v>0.10189999999999999</v>
      </c>
      <c r="Q19" s="46"/>
      <c r="R19" s="43"/>
      <c r="S19" s="43"/>
      <c r="T19" s="43"/>
      <c r="U19" s="43"/>
    </row>
    <row r="20" spans="1:21">
      <c r="A20" s="38" t="s">
        <v>38</v>
      </c>
      <c r="B20" s="38" t="str">
        <f>[2]!S_INFO_NAME(A20)</f>
        <v>武汉控股</v>
      </c>
      <c r="C20" s="58">
        <f ca="1">[2]!S_SHARE_TOTAL(A20,$B$3)/10^8</f>
        <v>7.0956969200000009</v>
      </c>
      <c r="D20" s="58">
        <f ca="1">[2]!S_SHARE_LIQA(A20,$B$3)/10^8</f>
        <v>4.4115000000000002</v>
      </c>
      <c r="E20" s="38">
        <f ca="1">[2]!S_WQ_PRECLOSE($A20,$B$3-7,3)</f>
        <v>7.6</v>
      </c>
      <c r="F20" s="38">
        <f ca="1">[2]!S_wQ_CLOSE($A20,$B$3,1)</f>
        <v>7.83</v>
      </c>
      <c r="G20" s="44">
        <f t="shared" ca="1" si="0"/>
        <v>3.0263157894736992E-2</v>
      </c>
      <c r="H20" s="68">
        <f ca="1">[2]!s_dq_preclose($A20,$B$3,3)/[2]!s_mq_preclose($A20,$B$3,3)-1</f>
        <v>5.1006711409395944E-2</v>
      </c>
      <c r="I20" s="39">
        <f>[2]!S_FA_EPS_ADJUST(A20,"2012/12/31")</f>
        <v>7.2333182347929251E-2</v>
      </c>
      <c r="J20" s="45">
        <f>[2]!S_FA_EPS_ADJUST(A20,"2013/12/31")</f>
        <v>0.38301263346518466</v>
      </c>
      <c r="K20" s="45">
        <f ca="1">[2]!s_est_eps($A20,2014,$B$3)</f>
        <v>0.41010001301765442</v>
      </c>
      <c r="L20" s="39">
        <f t="shared" ca="1" si="1"/>
        <v>108.24907388060132</v>
      </c>
      <c r="M20" s="45">
        <f t="shared" ca="1" si="2"/>
        <v>20.443189899927248</v>
      </c>
      <c r="N20" s="45">
        <f t="shared" ca="1" si="3"/>
        <v>19.092903563655643</v>
      </c>
      <c r="O20" s="38">
        <f ca="1">[2]!S_VAL_PB_lf($A20,$B$3)</f>
        <v>1.4246453046798706</v>
      </c>
      <c r="P20" s="136">
        <f>[2]!S_FA_ROE_BASIC($A20,"2013/12/31")/100</f>
        <v>8.7799999999999989E-2</v>
      </c>
      <c r="Q20" s="46"/>
      <c r="R20" s="43"/>
      <c r="S20" s="43"/>
      <c r="T20" s="43"/>
      <c r="U20" s="43"/>
    </row>
    <row r="21" spans="1:21">
      <c r="A21" s="38" t="s">
        <v>39</v>
      </c>
      <c r="B21" s="38" t="str">
        <f>[2]!S_INFO_NAME(A21)</f>
        <v>国中水务</v>
      </c>
      <c r="C21" s="58">
        <f ca="1">[2]!S_SHARE_TOTAL(A21,$B$3)/10^8</f>
        <v>14.556242279999999</v>
      </c>
      <c r="D21" s="58">
        <f ca="1">[2]!S_SHARE_LIQA(A21,$B$3)/10^8</f>
        <v>14.556242279999999</v>
      </c>
      <c r="E21" s="38">
        <f ca="1">[2]!S_WQ_PRECLOSE($A21,$B$3-7,3)</f>
        <v>4.5199999999999996</v>
      </c>
      <c r="F21" s="38">
        <f ca="1">[2]!S_wQ_CLOSE($A21,$B$3,1)</f>
        <v>4.67</v>
      </c>
      <c r="G21" s="44">
        <f t="shared" ca="1" si="0"/>
        <v>3.3185840707964598E-2</v>
      </c>
      <c r="H21" s="68">
        <f ca="1">[2]!s_dq_preclose($A21,$B$3,3)/[2]!s_mq_preclose($A21,$B$3,3)-1</f>
        <v>1.9650655021834051E-2</v>
      </c>
      <c r="I21" s="39">
        <f>[2]!S_FA_EPS_ADJUST(A21,"2012/12/31")</f>
        <v>5.0894610233156966E-2</v>
      </c>
      <c r="J21" s="45">
        <f>[2]!S_FA_EPS_ADJUST(A21,"2013/12/31")</f>
        <v>9.8077188737202017E-2</v>
      </c>
      <c r="K21" s="45">
        <f ca="1">[2]!s_est_eps($A21,2014,$B$3)</f>
        <v>0.14949999749660492</v>
      </c>
      <c r="L21" s="39">
        <f t="shared" ca="1" si="1"/>
        <v>91.758242741341888</v>
      </c>
      <c r="M21" s="45">
        <f t="shared" ca="1" si="2"/>
        <v>47.615557298581145</v>
      </c>
      <c r="N21" s="45">
        <f t="shared" ca="1" si="3"/>
        <v>31.237458717054853</v>
      </c>
      <c r="O21" s="38">
        <f ca="1">[2]!S_VAL_PB_lf($A21,$B$3)</f>
        <v>2.6845533847808838</v>
      </c>
      <c r="P21" s="136">
        <f>[2]!S_FA_ROE_BASIC($A21,"2013/12/31")/100</f>
        <v>7.7899999999999997E-2</v>
      </c>
      <c r="Q21" s="46"/>
      <c r="R21" s="43"/>
      <c r="S21" s="43"/>
      <c r="T21" s="43"/>
      <c r="U21" s="43"/>
    </row>
    <row r="22" spans="1:21">
      <c r="A22" s="38" t="s">
        <v>40</v>
      </c>
      <c r="B22" s="38" t="str">
        <f>[2]!S_INFO_NAME(A22)</f>
        <v>瀚蓝环境</v>
      </c>
      <c r="C22" s="58">
        <f ca="1">[2]!S_SHARE_TOTAL(A22,$B$3)/10^8</f>
        <v>5.7924288099999997</v>
      </c>
      <c r="D22" s="58">
        <f ca="1">[2]!S_SHARE_LIQA(A22,$B$3)/10^8</f>
        <v>4.8792315499999992</v>
      </c>
      <c r="E22" s="38">
        <f ca="1">[2]!S_WQ_PRECLOSE($A22,$B$3-7,3)</f>
        <v>12.26</v>
      </c>
      <c r="F22" s="38">
        <f ca="1">[2]!S_wQ_CLOSE($A22,$B$3,1)</f>
        <v>11.9</v>
      </c>
      <c r="G22" s="44">
        <f t="shared" ca="1" si="0"/>
        <v>-2.9363784665579096E-2</v>
      </c>
      <c r="H22" s="68">
        <f ca="1">[2]!s_dq_preclose($A22,$B$3,3)/[2]!s_mq_preclose($A22,$B$3,3)-1</f>
        <v>-7.3929961089494123E-2</v>
      </c>
      <c r="I22" s="39">
        <f>[2]!S_FA_EPS_ADJUST(A22,"2012/12/31")</f>
        <v>0.32845821946320997</v>
      </c>
      <c r="J22" s="45">
        <f>[2]!S_FA_EPS_ADJUST(A22,"2013/12/31")</f>
        <v>0.40376521747877986</v>
      </c>
      <c r="K22" s="45">
        <f ca="1">[2]!s_est_eps($A22,2014,$B$3)</f>
        <v>0.44690001010894775</v>
      </c>
      <c r="L22" s="39">
        <f t="shared" ca="1" si="1"/>
        <v>36.229874287962211</v>
      </c>
      <c r="M22" s="45">
        <f t="shared" ca="1" si="2"/>
        <v>29.472573378922647</v>
      </c>
      <c r="N22" s="45">
        <f t="shared" ca="1" si="3"/>
        <v>26.627880355381851</v>
      </c>
      <c r="O22" s="38">
        <f ca="1">[2]!S_VAL_PB_lf($A22,$B$3)</f>
        <v>2.8236010074615479</v>
      </c>
      <c r="P22" s="136">
        <f>[2]!S_FA_ROE_BASIC($A22,"2013/12/31")/100</f>
        <v>9.9299999999999999E-2</v>
      </c>
      <c r="Q22" s="46"/>
      <c r="R22" s="43"/>
      <c r="S22" s="43"/>
      <c r="T22" s="43"/>
      <c r="U22" s="43"/>
    </row>
    <row r="23" spans="1:21">
      <c r="A23" s="38" t="s">
        <v>41</v>
      </c>
      <c r="B23" s="38" t="str">
        <f>[2]!S_INFO_NAME(A23)</f>
        <v>洪城水业</v>
      </c>
      <c r="C23" s="58">
        <f ca="1">[2]!S_SHARE_TOTAL(A23,$B$3)/10^8</f>
        <v>3.3</v>
      </c>
      <c r="D23" s="58">
        <f ca="1">[2]!S_SHARE_LIQA(A23,$B$3)/10^8</f>
        <v>3.3</v>
      </c>
      <c r="E23" s="38">
        <f ca="1">[2]!S_WQ_PRECLOSE($A23,$B$3-7,3)</f>
        <v>8.1199999999999992</v>
      </c>
      <c r="F23" s="38">
        <f ca="1">[2]!S_wQ_CLOSE($A23,$B$3,1)</f>
        <v>8.4499999999999993</v>
      </c>
      <c r="G23" s="44">
        <f t="shared" ca="1" si="0"/>
        <v>4.0640394088669929E-2</v>
      </c>
      <c r="H23" s="68">
        <f ca="1">[2]!s_dq_preclose($A23,$B$3,3)/[2]!s_mq_preclose($A23,$B$3,3)-1</f>
        <v>3.8083538083537816E-2</v>
      </c>
      <c r="I23" s="39">
        <f>[2]!S_FA_EPS_ADJUST(A23,"2012/12/31")</f>
        <v>0.30512884039393939</v>
      </c>
      <c r="J23" s="45">
        <f>[2]!S_FA_EPS_ADJUST(A23,"2013/12/31")</f>
        <v>0.30172740533333336</v>
      </c>
      <c r="K23" s="45">
        <f ca="1">[2]!s_est_eps($A23,2014,$B$3)</f>
        <v>0.60149997472763062</v>
      </c>
      <c r="L23" s="39">
        <f t="shared" ca="1" si="1"/>
        <v>27.693219654656534</v>
      </c>
      <c r="M23" s="45">
        <f t="shared" ca="1" si="2"/>
        <v>28.005411012184528</v>
      </c>
      <c r="N23" s="45">
        <f t="shared" ca="1" si="3"/>
        <v>14.048213391573794</v>
      </c>
      <c r="O23" s="38">
        <f ca="1">[2]!S_VAL_PB_lf($A23,$B$3)</f>
        <v>1.6026298999786377</v>
      </c>
      <c r="P23" s="136">
        <f>[2]!S_FA_ROE_BASIC($A23,"2013/12/31")/100</f>
        <v>5.8299999999999998E-2</v>
      </c>
      <c r="Q23" s="46"/>
      <c r="R23" s="43"/>
      <c r="S23" s="43"/>
      <c r="T23" s="43"/>
      <c r="U23" s="43"/>
    </row>
    <row r="24" spans="1:21">
      <c r="A24" s="38" t="s">
        <v>42</v>
      </c>
      <c r="B24" s="38" t="str">
        <f>[2]!S_INFO_NAME(A24)</f>
        <v>创业环保</v>
      </c>
      <c r="C24" s="58">
        <f ca="1">[2]!S_SHARE_TOTAL(A24,$B$3)/10^8</f>
        <v>14.272284300000001</v>
      </c>
      <c r="D24" s="58">
        <f ca="1">[2]!S_SHARE_LIQA(A24,$B$3)/10^8</f>
        <v>10.8722843</v>
      </c>
      <c r="E24" s="38">
        <f ca="1">[2]!S_WQ_PRECLOSE($A24,$B$3-7,3)</f>
        <v>7.81</v>
      </c>
      <c r="F24" s="38">
        <f ca="1">[2]!S_wQ_CLOSE($A24,$B$3,1)</f>
        <v>8.02</v>
      </c>
      <c r="G24" s="44">
        <f t="shared" ca="1" si="0"/>
        <v>2.6888604353393131E-2</v>
      </c>
      <c r="H24" s="68">
        <f ca="1">[2]!s_dq_preclose($A24,$B$3,3)/[2]!s_mq_preclose($A24,$B$3,3)-1</f>
        <v>8.8050314465408785E-3</v>
      </c>
      <c r="I24" s="39">
        <f>[2]!S_FA_EPS_ADJUST(A24,"2012/12/31")</f>
        <v>0.18846387470014173</v>
      </c>
      <c r="J24" s="45">
        <f>[2]!S_FA_EPS_ADJUST(A24,"2013/12/31")</f>
        <v>0.19751498363860368</v>
      </c>
      <c r="K24" s="45">
        <f ca="1">[2]!s_est_eps($A24,2014,$B$3)</f>
        <v>0.17919999361038208</v>
      </c>
      <c r="L24" s="39">
        <f t="shared" ca="1" si="1"/>
        <v>42.554574518646298</v>
      </c>
      <c r="M24" s="45">
        <f t="shared" ca="1" si="2"/>
        <v>40.604514413318242</v>
      </c>
      <c r="N24" s="45">
        <f t="shared" ca="1" si="3"/>
        <v>44.754465881495186</v>
      </c>
      <c r="O24" s="38">
        <f ca="1">[2]!S_VAL_PB_lf($A24,$B$3)</f>
        <v>2.9185588359832764</v>
      </c>
      <c r="P24" s="136">
        <f>[2]!S_FA_ROE_BASIC($A24,"2013/12/31")/100</f>
        <v>7.2800000000000004E-2</v>
      </c>
      <c r="Q24" s="46"/>
      <c r="R24" s="43"/>
      <c r="S24" s="43"/>
      <c r="T24" s="43"/>
      <c r="U24" s="43"/>
    </row>
    <row r="25" spans="1:21">
      <c r="A25" s="38" t="s">
        <v>43</v>
      </c>
      <c r="B25" s="38" t="str">
        <f>[2]!S_INFO_NAME(A25)</f>
        <v>重庆水务</v>
      </c>
      <c r="C25" s="58">
        <f ca="1">[2]!S_SHARE_TOTAL(A25,$B$3)/10^8</f>
        <v>48</v>
      </c>
      <c r="D25" s="58">
        <f ca="1">[2]!S_SHARE_LIQA(A25,$B$3)/10^8</f>
        <v>48</v>
      </c>
      <c r="E25" s="38">
        <f ca="1">[2]!S_WQ_PRECLOSE($A25,$B$3-7,3)</f>
        <v>4.9000000000000004</v>
      </c>
      <c r="F25" s="38">
        <f ca="1">[2]!S_wQ_CLOSE($A25,$B$3,1)</f>
        <v>5.07</v>
      </c>
      <c r="G25" s="44">
        <f t="shared" ca="1" si="0"/>
        <v>3.469387755102038E-2</v>
      </c>
      <c r="H25" s="68">
        <f ca="1">[2]!s_dq_preclose($A25,$B$3,3)/[2]!s_mq_preclose($A25,$B$3,3)-1</f>
        <v>2.6315789473684292E-2</v>
      </c>
      <c r="I25" s="39">
        <f>[2]!S_FA_EPS_ADJUST(A25,"2012/12/31")</f>
        <v>0.39345712942291666</v>
      </c>
      <c r="J25" s="45">
        <f>[2]!S_FA_EPS_ADJUST(A25,"2013/12/31")</f>
        <v>0.39108406776041665</v>
      </c>
      <c r="K25" s="45">
        <f ca="1">[2]!s_est_eps($A25,2014,$B$3)</f>
        <v>0.42599999904632568</v>
      </c>
      <c r="L25" s="39">
        <f t="shared" ca="1" si="1"/>
        <v>12.885774893534567</v>
      </c>
      <c r="M25" s="45">
        <f t="shared" ca="1" si="2"/>
        <v>12.963964574250952</v>
      </c>
      <c r="N25" s="45">
        <f t="shared" ca="1" si="3"/>
        <v>11.901408477347577</v>
      </c>
      <c r="O25" s="38">
        <f ca="1">[2]!S_VAL_PB_lf($A25,$B$3)</f>
        <v>2.0242047309875488</v>
      </c>
      <c r="P25" s="136">
        <f>[2]!S_FA_ROE_BASIC($A25,"2013/12/31")/100</f>
        <v>0.1477</v>
      </c>
      <c r="Q25" s="46"/>
      <c r="R25" s="43"/>
      <c r="S25" s="43"/>
      <c r="T25" s="43"/>
      <c r="U25" s="43"/>
    </row>
    <row r="26" spans="1:21">
      <c r="A26" s="38" t="s">
        <v>44</v>
      </c>
      <c r="B26" s="38" t="str">
        <f>[2]!S_INFO_NAME(A26)</f>
        <v>江南水务</v>
      </c>
      <c r="C26" s="58">
        <f ca="1">[2]!S_SHARE_TOTAL(A26,$B$3)/10^8</f>
        <v>2.3380000000000001</v>
      </c>
      <c r="D26" s="58">
        <f ca="1">[2]!S_SHARE_LIQA(A26,$B$3)/10^8</f>
        <v>2.3380000000000001</v>
      </c>
      <c r="E26" s="38">
        <f ca="1">[2]!S_WQ_PRECLOSE($A26,$B$3-7,3)</f>
        <v>15.96</v>
      </c>
      <c r="F26" s="38">
        <f ca="1">[2]!S_wQ_CLOSE($A26,$B$3,1)</f>
        <v>15.99</v>
      </c>
      <c r="G26" s="44">
        <f t="shared" ca="1" si="0"/>
        <v>1.879699248120259E-3</v>
      </c>
      <c r="H26" s="68">
        <f ca="1">[2]!s_dq_preclose($A26,$B$3,3)/[2]!s_mq_preclose($A26,$B$3,3)-1</f>
        <v>3.028350515463929E-2</v>
      </c>
      <c r="I26" s="39">
        <f>[2]!S_FA_EPS_ADJUST(A26,"2012/12/31")</f>
        <v>0.59450819820359291</v>
      </c>
      <c r="J26" s="45">
        <f>[2]!S_FA_EPS_ADJUST(A26,"2013/12/31")</f>
        <v>0.62278921650983743</v>
      </c>
      <c r="K26" s="45">
        <f ca="1">[2]!s_est_eps($A26,2014,$B$3)</f>
        <v>0.65810000896453857</v>
      </c>
      <c r="L26" s="39">
        <f t="shared" ca="1" si="1"/>
        <v>26.896180823605949</v>
      </c>
      <c r="M26" s="45">
        <f t="shared" ca="1" si="2"/>
        <v>25.674818343209747</v>
      </c>
      <c r="N26" s="45">
        <f t="shared" ca="1" si="3"/>
        <v>24.297218936615476</v>
      </c>
      <c r="O26" s="38">
        <f ca="1">[2]!S_VAL_PB_lf($A26,$B$3)</f>
        <v>2.0524749755859375</v>
      </c>
      <c r="P26" s="136">
        <f>[2]!S_FA_ROE_BASIC($A26,"2013/12/31")/100</f>
        <v>8.14E-2</v>
      </c>
      <c r="Q26" s="46"/>
      <c r="R26" s="43"/>
      <c r="S26" s="43"/>
      <c r="T26" s="43"/>
      <c r="U26" s="43"/>
    </row>
    <row r="27" spans="1:21">
      <c r="A27" s="38" t="s">
        <v>45</v>
      </c>
      <c r="B27" s="38" t="str">
        <f>[2]!S_INFO_NAME(A27)</f>
        <v>宝莫股份</v>
      </c>
      <c r="C27" s="58">
        <f ca="1">[2]!S_SHARE_TOTAL(A27,$B$3)/10^8</f>
        <v>6.12</v>
      </c>
      <c r="D27" s="58">
        <f ca="1">[2]!S_SHARE_LIQA(A27,$B$3)/10^8</f>
        <v>6.0175346300000001</v>
      </c>
      <c r="E27" s="38">
        <f ca="1">[2]!S_WQ_PRECLOSE($A27,$B$3-7,3)</f>
        <v>8.39</v>
      </c>
      <c r="F27" s="38">
        <f ca="1">[2]!S_wQ_CLOSE($A27,$B$3,1)</f>
        <v>7.9</v>
      </c>
      <c r="G27" s="44">
        <f t="shared" ca="1" si="0"/>
        <v>-5.8402860548271818E-2</v>
      </c>
      <c r="H27" s="68">
        <f ca="1">[2]!s_dq_preclose($A27,$B$3,3)/[2]!s_mq_preclose($A27,$B$3,3)-1</f>
        <v>-3.6585365853658458E-2</v>
      </c>
      <c r="I27" s="39">
        <f>[2]!S_FA_EPS_ADJUST(A27,"2012/12/31")</f>
        <v>8.3739643431372551E-2</v>
      </c>
      <c r="J27" s="45">
        <f>[2]!S_FA_EPS_ADJUST(A27,"2013/12/31")</f>
        <v>7.6686609852941165E-2</v>
      </c>
      <c r="K27" s="45">
        <f ca="1">[2]!s_est_eps($A27,2014,$B$3)</f>
        <v>0.11760000139474869</v>
      </c>
      <c r="L27" s="39">
        <f t="shared" ca="1" si="1"/>
        <v>94.340024345509846</v>
      </c>
      <c r="M27" s="45">
        <f t="shared" ca="1" si="2"/>
        <v>103.01668068453559</v>
      </c>
      <c r="N27" s="45">
        <f t="shared" ca="1" si="3"/>
        <v>67.176869951574403</v>
      </c>
      <c r="O27" s="38">
        <f ca="1">[2]!S_VAL_PB_lf($A27,$B$3)</f>
        <v>4.8764076232910156</v>
      </c>
      <c r="P27" s="136">
        <f>[2]!S_FA_ROE_BASIC($A27,"2013/12/31")/100</f>
        <v>4.7800000000000002E-2</v>
      </c>
      <c r="Q27" s="46"/>
      <c r="R27" s="43"/>
      <c r="S27" s="43"/>
      <c r="T27" s="43"/>
      <c r="U27" s="43"/>
    </row>
    <row r="28" spans="1:21">
      <c r="A28" s="38" t="s">
        <v>46</v>
      </c>
      <c r="B28" s="38" t="str">
        <f>[2]!S_INFO_NAME(A28)</f>
        <v>城投控股</v>
      </c>
      <c r="C28" s="58">
        <f ca="1">[2]!S_SHARE_TOTAL(A28,$B$3)/10^8</f>
        <v>29.875235180000001</v>
      </c>
      <c r="D28" s="58">
        <f ca="1">[2]!S_SHARE_LIQA(A28,$B$3)/10^8</f>
        <v>29.875235180000001</v>
      </c>
      <c r="E28" s="38">
        <f ca="1">[2]!S_WQ_PRECLOSE($A28,$B$3-7,3)</f>
        <v>6.214573373859726</v>
      </c>
      <c r="F28" s="38">
        <f ca="1">[2]!S_wQ_CLOSE($A28,$B$3,1)</f>
        <v>6.78</v>
      </c>
      <c r="G28" s="44">
        <f t="shared" ca="1" si="0"/>
        <v>9.0983981059523877E-2</v>
      </c>
      <c r="H28" s="68">
        <f ca="1">[2]!s_dq_preclose($A28,$B$3,3)/[2]!s_mq_preclose($A28,$B$3,3)-1</f>
        <v>0.10137430468866215</v>
      </c>
      <c r="I28" s="39">
        <f>[2]!S_FA_EPS_ADJUST(A28,"2012/12/31")</f>
        <v>0.44879932908698861</v>
      </c>
      <c r="J28" s="45">
        <f>[2]!S_FA_EPS_ADJUST(A28,"2013/12/31")</f>
        <v>0.46146762575878741</v>
      </c>
      <c r="K28" s="45">
        <f ca="1">[2]!s_est_eps($A28,2014,$B$3)</f>
        <v>0.553600013256073</v>
      </c>
      <c r="L28" s="39">
        <f t="shared" ca="1" si="1"/>
        <v>15.106974455137534</v>
      </c>
      <c r="M28" s="45">
        <f t="shared" ca="1" si="2"/>
        <v>14.692254930888602</v>
      </c>
      <c r="N28" s="45">
        <f t="shared" ca="1" si="3"/>
        <v>12.247109533329882</v>
      </c>
      <c r="O28" s="38">
        <f ca="1">[2]!S_VAL_PB_lf($A28,$B$3)</f>
        <v>1.4619934558868408</v>
      </c>
      <c r="P28" s="136">
        <f>[2]!S_FA_ROE_BASIC($A28,"2013/12/31")/100</f>
        <v>9.8400000000000001E-2</v>
      </c>
      <c r="Q28" s="46"/>
      <c r="R28" s="43"/>
      <c r="S28" s="43"/>
      <c r="T28" s="43"/>
      <c r="U28" s="43"/>
    </row>
    <row r="29" spans="1:21">
      <c r="A29" s="38" t="s">
        <v>47</v>
      </c>
      <c r="B29" s="38" t="str">
        <f>[2]!S_INFO_NAME(A29)</f>
        <v>中山公用</v>
      </c>
      <c r="C29" s="58">
        <f ca="1">[2]!S_SHARE_TOTAL(A29,$B$3)/10^8</f>
        <v>7.7868321500000004</v>
      </c>
      <c r="D29" s="58">
        <f ca="1">[2]!S_SHARE_LIQA(A29,$B$3)/10^8</f>
        <v>6.5474487999999997</v>
      </c>
      <c r="E29" s="38">
        <f ca="1">[2]!S_WQ_PRECLOSE($A29,$B$3-7,3)</f>
        <v>10.32</v>
      </c>
      <c r="F29" s="38">
        <f ca="1">[2]!S_wQ_CLOSE($A29,$B$3,1)</f>
        <v>10.88</v>
      </c>
      <c r="G29" s="44">
        <f t="shared" ca="1" si="0"/>
        <v>5.4263565891472965E-2</v>
      </c>
      <c r="H29" s="68">
        <f ca="1">[2]!s_dq_preclose($A29,$B$3,3)/[2]!s_mq_preclose($A29,$B$3,3)-1</f>
        <v>6.9813176007866407E-2</v>
      </c>
      <c r="I29" s="39">
        <f>[2]!S_FA_EPS_ADJUST(A29,"2012/12/31")</f>
        <v>0.47110230406083692</v>
      </c>
      <c r="J29" s="45">
        <f>[2]!S_FA_EPS_ADJUST(A29,"2013/12/31")</f>
        <v>0.78137240951058651</v>
      </c>
      <c r="K29" s="45">
        <f ca="1">[2]!s_est_eps($A29,2014,$B$3)</f>
        <v>0</v>
      </c>
      <c r="L29" s="39">
        <f t="shared" ca="1" si="1"/>
        <v>23.0947713611585</v>
      </c>
      <c r="M29" s="45">
        <f t="shared" ca="1" si="2"/>
        <v>13.924218295364051</v>
      </c>
      <c r="N29" s="45" t="e">
        <f t="shared" ca="1" si="3"/>
        <v>#DIV/0!</v>
      </c>
      <c r="O29" s="38">
        <f ca="1">[2]!S_VAL_PB_lf($A29,$B$3)</f>
        <v>1.3073954582214355</v>
      </c>
      <c r="P29" s="136">
        <f>[2]!S_FA_ROE_BASIC($A29,"2013/12/31")/100</f>
        <v>9.69E-2</v>
      </c>
      <c r="Q29" s="46"/>
      <c r="R29" s="43"/>
      <c r="S29" s="43"/>
      <c r="T29" s="43"/>
      <c r="U29" s="43"/>
    </row>
    <row r="30" spans="1:21">
      <c r="A30" s="38" t="s">
        <v>48</v>
      </c>
      <c r="B30" s="38" t="str">
        <f>[2]!S_INFO_NAME(A30)</f>
        <v>*ST新业</v>
      </c>
      <c r="C30" s="58">
        <f ca="1">[2]!S_SHARE_TOTAL(A30,$B$3)/10^8</f>
        <v>4.3859199999999996</v>
      </c>
      <c r="D30" s="58">
        <f ca="1">[2]!S_SHARE_LIQA(A30,$B$3)/10^8</f>
        <v>4.3859199999999996</v>
      </c>
      <c r="E30" s="38">
        <f ca="1">[2]!S_WQ_PRECLOSE($A30,$B$3-7,3)</f>
        <v>5.03</v>
      </c>
      <c r="F30" s="38">
        <f ca="1">[2]!S_wQ_CLOSE($A30,$B$3,1)</f>
        <v>5.2</v>
      </c>
      <c r="G30" s="44">
        <f t="shared" ca="1" si="0"/>
        <v>3.3797216699801069E-2</v>
      </c>
      <c r="H30" s="68">
        <f ca="1">[2]!s_dq_preclose($A30,$B$3,3)/[2]!s_mq_preclose($A30,$B$3,3)-1</f>
        <v>5.9063136456211751E-2</v>
      </c>
      <c r="I30" s="39">
        <f>[2]!S_FA_EPS_ADJUST(A30,"2012/12/31")</f>
        <v>-0.16259832224481977</v>
      </c>
      <c r="J30" s="45">
        <f>[2]!S_FA_EPS_ADJUST(A30,"2013/12/31")</f>
        <v>-0.49173791471344669</v>
      </c>
      <c r="K30" s="45">
        <f ca="1">[2]!s_est_eps($A30,2014,$B$3)</f>
        <v>0</v>
      </c>
      <c r="L30" s="39">
        <f t="shared" ca="1" si="1"/>
        <v>-31.980649789058123</v>
      </c>
      <c r="M30" s="45">
        <f t="shared" ca="1" si="2"/>
        <v>-10.57473878749054</v>
      </c>
      <c r="N30" s="45" t="e">
        <f t="shared" ca="1" si="3"/>
        <v>#DIV/0!</v>
      </c>
      <c r="O30" s="38">
        <f ca="1">[2]!S_VAL_PB_lf($A30,$B$3)</f>
        <v>1.5834299325942993</v>
      </c>
      <c r="P30" s="136">
        <f>[2]!S_FA_ROE_BASIC($A30,"2013/12/31")/100</f>
        <v>-0.13390000000000002</v>
      </c>
      <c r="Q30" s="46"/>
      <c r="R30" s="43"/>
      <c r="S30" s="43"/>
      <c r="T30" s="43"/>
      <c r="U30" s="43"/>
    </row>
    <row r="31" spans="1:21">
      <c r="A31" s="38" t="s">
        <v>49</v>
      </c>
      <c r="B31" s="38" t="str">
        <f>[2]!S_INFO_NAME(A31)</f>
        <v>南方汇通</v>
      </c>
      <c r="C31" s="58">
        <f ca="1">[2]!S_SHARE_TOTAL(A31,$B$3)/10^8</f>
        <v>4.22</v>
      </c>
      <c r="D31" s="58">
        <f ca="1">[2]!S_SHARE_LIQA(A31,$B$3)/10^8</f>
        <v>4.22</v>
      </c>
      <c r="E31" s="38">
        <f ca="1">[2]!S_WQ_PRECLOSE($A31,$B$3-7,3)</f>
        <v>11.27</v>
      </c>
      <c r="F31" s="38">
        <f ca="1">[2]!S_wQ_CLOSE($A31,$B$3,1)</f>
        <v>11.04</v>
      </c>
      <c r="G31" s="44">
        <f t="shared" ca="1" si="0"/>
        <v>-2.0408163265306145E-2</v>
      </c>
      <c r="H31" s="68">
        <f ca="1">[2]!s_dq_preclose($A31,$B$3,3)/[2]!s_mq_preclose($A31,$B$3,3)-1</f>
        <v>3.5647279549718469E-2</v>
      </c>
      <c r="I31" s="39">
        <f>[2]!S_FA_EPS_ADJUST(A31,"2012/12/31")</f>
        <v>0.14021157111374408</v>
      </c>
      <c r="J31" s="45">
        <f>[2]!S_FA_EPS_ADJUST(A31,"2013/12/31")</f>
        <v>0.15441092097156398</v>
      </c>
      <c r="K31" s="45">
        <f ca="1">[2]!s_est_eps($A31,2014,$B$3)</f>
        <v>0.18649999797344208</v>
      </c>
      <c r="L31" s="39">
        <f t="shared" ca="1" si="1"/>
        <v>78.738152010606896</v>
      </c>
      <c r="M31" s="45">
        <f t="shared" ca="1" si="2"/>
        <v>71.497533532832861</v>
      </c>
      <c r="N31" s="45">
        <f t="shared" ca="1" si="3"/>
        <v>59.195711099000192</v>
      </c>
      <c r="O31" s="38">
        <f ca="1">[2]!S_VAL_PB_lf($A31,$B$3)</f>
        <v>4.4573020935058594</v>
      </c>
      <c r="P31" s="136">
        <f>[2]!S_FA_ROE_BASIC($A31,"2013/12/31")/100</f>
        <v>6.3099999999999989E-2</v>
      </c>
      <c r="Q31" s="46"/>
      <c r="R31" s="43"/>
      <c r="S31" s="43"/>
      <c r="T31" s="43"/>
      <c r="U31" s="43"/>
    </row>
    <row r="32" spans="1:21">
      <c r="A32" s="38" t="s">
        <v>50</v>
      </c>
      <c r="B32" s="38" t="str">
        <f>[2]!S_INFO_NAME(A32)</f>
        <v>巴安水务</v>
      </c>
      <c r="C32" s="58">
        <f ca="1">[2]!S_SHARE_TOTAL(A32,$B$3)/10^8</f>
        <v>2.6680000000000001</v>
      </c>
      <c r="D32" s="58">
        <f ca="1">[2]!S_SHARE_LIQA(A32,$B$3)/10^8</f>
        <v>1.2085753199999998</v>
      </c>
      <c r="E32" s="38">
        <f ca="1">[2]!S_WQ_PRECLOSE($A32,$B$3-7,3)</f>
        <v>15.03</v>
      </c>
      <c r="F32" s="38">
        <f ca="1">[2]!S_wQ_CLOSE($A32,$B$3,1)</f>
        <v>14.09</v>
      </c>
      <c r="G32" s="44">
        <f t="shared" ca="1" si="0"/>
        <v>-6.2541583499667319E-2</v>
      </c>
      <c r="H32" s="68">
        <f ca="1">[2]!s_dq_preclose($A32,$B$3,3)/[2]!s_mq_preclose($A32,$B$3,3)-1</f>
        <v>-0.10596446700507611</v>
      </c>
      <c r="I32" s="39">
        <f>[2]!S_FA_EPS_ADJUST(A32,"2012/12/31")</f>
        <v>0.16816293118440778</v>
      </c>
      <c r="J32" s="45">
        <f>[2]!S_FA_EPS_ADJUST(A32,"2013/12/31")</f>
        <v>0.23964923519490255</v>
      </c>
      <c r="K32" s="45">
        <f ca="1">[2]!s_est_eps($A32,2014,$B$3)</f>
        <v>0.32359999418258667</v>
      </c>
      <c r="L32" s="39">
        <f t="shared" ca="1" si="1"/>
        <v>83.787787836243652</v>
      </c>
      <c r="M32" s="45">
        <f t="shared" ca="1" si="2"/>
        <v>58.794262324855104</v>
      </c>
      <c r="N32" s="45">
        <f t="shared" ca="1" si="3"/>
        <v>43.541409929846658</v>
      </c>
      <c r="O32" s="38">
        <f ca="1">[2]!S_VAL_PB_lf($A32,$B$3)</f>
        <v>7.1065669059753418</v>
      </c>
      <c r="P32" s="136">
        <f>[2]!S_FA_ROE_BASIC($A32,"2013/12/31")/100</f>
        <v>0.1278</v>
      </c>
      <c r="Q32" s="46"/>
      <c r="R32" s="46"/>
      <c r="S32" s="43"/>
      <c r="T32" s="43"/>
      <c r="U32" s="43"/>
    </row>
    <row r="33" spans="1:21">
      <c r="A33" s="38" t="s">
        <v>51</v>
      </c>
      <c r="B33" s="38" t="str">
        <f>[2]!S_INFO_NAME(A33)</f>
        <v>钱江水利</v>
      </c>
      <c r="C33" s="58">
        <f ca="1">[2]!S_SHARE_TOTAL(A33,$B$3)/10^8</f>
        <v>2.8532999999999999</v>
      </c>
      <c r="D33" s="58">
        <f ca="1">[2]!S_SHARE_LIQA(A33,$B$3)/10^8</f>
        <v>2.8532999999999999</v>
      </c>
      <c r="E33" s="38">
        <f ca="1">[2]!S_WQ_PRECLOSE($A33,$B$3-7,3)</f>
        <v>8.17</v>
      </c>
      <c r="F33" s="38">
        <f ca="1">[2]!S_wQ_CLOSE($A33,$B$3,1)</f>
        <v>8.36</v>
      </c>
      <c r="G33" s="44">
        <f t="shared" ca="1" si="0"/>
        <v>2.3255813953488413E-2</v>
      </c>
      <c r="H33" s="68">
        <f ca="1">[2]!s_dq_preclose($A33,$B$3,3)/[2]!s_mq_preclose($A33,$B$3,3)-1</f>
        <v>5.9569074778200282E-2</v>
      </c>
      <c r="I33" s="39">
        <f>[2]!S_FA_EPS_ADJUST(A33,"2012/12/31")</f>
        <v>6.3892086005677626E-2</v>
      </c>
      <c r="J33" s="45">
        <f>[2]!S_FA_EPS_ADJUST(A33,"2013/12/31")</f>
        <v>6.5960041741141839E-2</v>
      </c>
      <c r="K33" s="45">
        <f ca="1">[2]!s_est_eps($A33,2014,$B$3)</f>
        <v>0.24909999966621399</v>
      </c>
      <c r="L33" s="39">
        <f t="shared" ca="1" si="1"/>
        <v>130.845626158725</v>
      </c>
      <c r="M33" s="45">
        <f t="shared" ca="1" si="2"/>
        <v>126.74340069111179</v>
      </c>
      <c r="N33" s="45">
        <f t="shared" ca="1" si="3"/>
        <v>33.560818993183986</v>
      </c>
      <c r="O33" s="38">
        <f ca="1">[2]!S_VAL_PB_lf($A33,$B$3)</f>
        <v>2.6307671070098877</v>
      </c>
      <c r="P33" s="136">
        <f>[2]!S_FA_ROE_BASIC($A33,"2013/12/31")/100</f>
        <v>2.0400000000000001E-2</v>
      </c>
      <c r="Q33" s="46"/>
      <c r="R33" s="46"/>
      <c r="S33" s="43"/>
      <c r="T33" s="43"/>
      <c r="U33" s="43"/>
    </row>
    <row r="34" spans="1:21">
      <c r="A34" s="324" t="s">
        <v>23</v>
      </c>
      <c r="B34" s="323"/>
      <c r="C34" s="56"/>
      <c r="D34" s="56"/>
      <c r="E34" s="38"/>
      <c r="F34" s="38"/>
      <c r="G34" s="38"/>
      <c r="H34" s="39"/>
      <c r="I34" s="39"/>
      <c r="J34" s="45"/>
      <c r="K34" s="41"/>
      <c r="L34" s="39"/>
      <c r="M34" s="45"/>
      <c r="N34" s="41"/>
      <c r="O34" s="38"/>
      <c r="P34" s="39"/>
      <c r="Q34" s="42"/>
      <c r="R34" s="42"/>
      <c r="S34" s="43"/>
      <c r="T34" s="43"/>
      <c r="U34" s="43"/>
    </row>
    <row r="35" spans="1:21">
      <c r="A35" s="38" t="s">
        <v>52</v>
      </c>
      <c r="B35" s="38" t="str">
        <f>[2]!S_INFO_NAME(A35)</f>
        <v>国电清新</v>
      </c>
      <c r="C35" s="58">
        <f ca="1">[2]!S_SHARE_TOTAL(A35,$B$3)/10^8</f>
        <v>5.3280000000000003</v>
      </c>
      <c r="D35" s="58">
        <f ca="1">[2]!S_SHARE_LIQA(A35,$B$3)/10^8</f>
        <v>5.3183924999999999</v>
      </c>
      <c r="E35" s="38">
        <f ca="1">[2]!S_WQ_PRECLOSE($A35,$B$3-7,3)</f>
        <v>17.64</v>
      </c>
      <c r="F35" s="38">
        <f ca="1">[2]!S_wQ_CLOSE($A35,$B$3,1)</f>
        <v>18.149999999999999</v>
      </c>
      <c r="G35" s="44">
        <f t="shared" ref="G35:G45" ca="1" si="4">F35/E35-1</f>
        <v>2.8911564625850206E-2</v>
      </c>
      <c r="H35" s="68">
        <f ca="1">[2]!s_dq_preclose($A35,$B$3,3)/[2]!s_mq_preclose($A35,$B$3,3)-1</f>
        <v>3.2423208191126207E-2</v>
      </c>
      <c r="I35" s="39">
        <f>[2]!S_FA_EPS_ADJUST(A35,"2011/12/31")</f>
        <v>0.19278975065690693</v>
      </c>
      <c r="J35" s="45">
        <f>[2]!S_FA_EPS_ADJUST(A35,"2012/12/31")</f>
        <v>0.19617933909534535</v>
      </c>
      <c r="K35" s="45">
        <f ca="1">[2]!s_est_eps($A35,2013,$B$3)</f>
        <v>0</v>
      </c>
      <c r="L35" s="39">
        <f t="shared" ref="L35:L45" ca="1" si="5">$F35/I35</f>
        <v>94.144008891324077</v>
      </c>
      <c r="M35" s="45">
        <f t="shared" ref="M35:M45" ca="1" si="6">$F35/J35</f>
        <v>92.517387833480754</v>
      </c>
      <c r="N35" s="45" t="e">
        <f t="shared" ref="N35:N45" ca="1" si="7">$F35/K35</f>
        <v>#DIV/0!</v>
      </c>
      <c r="O35" s="38">
        <f ca="1">[2]!S_VAL_PB_lf($A35,$B$3)</f>
        <v>4.2339191436767578</v>
      </c>
      <c r="P35" s="136">
        <f>[2]!S_FA_ROE_BASIC($A35,"2012/12/31")/100</f>
        <v>5.0259999999999999E-2</v>
      </c>
      <c r="Q35" s="46"/>
      <c r="R35" s="46"/>
      <c r="S35" s="43"/>
      <c r="T35" s="43"/>
      <c r="U35" s="43"/>
    </row>
    <row r="36" spans="1:21">
      <c r="A36" s="38" t="s">
        <v>53</v>
      </c>
      <c r="B36" s="38" t="str">
        <f>[2]!S_INFO_NAME(A36)</f>
        <v>三聚环保</v>
      </c>
      <c r="C36" s="58">
        <f ca="1">[2]!S_SHARE_TOTAL(A36,$B$3)/10^8</f>
        <v>5.0580400000000001</v>
      </c>
      <c r="D36" s="58">
        <f ca="1">[2]!S_SHARE_LIQA(A36,$B$3)/10^8</f>
        <v>4.5712397299999994</v>
      </c>
      <c r="E36" s="38">
        <f ca="1">[2]!S_WQ_PRECLOSE($A36,$B$3-7,3)</f>
        <v>20.170000000000002</v>
      </c>
      <c r="F36" s="38">
        <f ca="1">[2]!S_wQ_CLOSE($A36,$B$3,1)</f>
        <v>19.37</v>
      </c>
      <c r="G36" s="44">
        <f t="shared" ca="1" si="4"/>
        <v>-3.9662865642042688E-2</v>
      </c>
      <c r="H36" s="68">
        <f ca="1">[2]!s_dq_preclose($A36,$B$3,3)/[2]!s_mq_preclose($A36,$B$3,3)-1</f>
        <v>-3.1015507753876848E-2</v>
      </c>
      <c r="I36" s="39">
        <f>[2]!S_FA_EPS_ADJUST(A36,"2011/12/31")</f>
        <v>0.18794425789436225</v>
      </c>
      <c r="J36" s="45">
        <f>[2]!S_FA_EPS_ADJUST(A36,"2012/12/31")</f>
        <v>0.35598811563372373</v>
      </c>
      <c r="K36" s="45">
        <f ca="1">[2]!s_est_eps($A36,2013,$B$3)</f>
        <v>0.43130001425743103</v>
      </c>
      <c r="L36" s="39">
        <f t="shared" ca="1" si="5"/>
        <v>103.06247297476514</v>
      </c>
      <c r="M36" s="45">
        <f t="shared" ca="1" si="6"/>
        <v>54.411928795762947</v>
      </c>
      <c r="N36" s="45">
        <f t="shared" ca="1" si="7"/>
        <v>44.910733502639268</v>
      </c>
      <c r="O36" s="38">
        <f ca="1">[2]!S_VAL_PB_lf($A36,$B$3)</f>
        <v>6.5561714172363281</v>
      </c>
      <c r="P36" s="136">
        <f>[2]!S_FA_ROE_BASIC($A36,"2012/12/31")/100</f>
        <v>0.1477</v>
      </c>
      <c r="Q36" s="46"/>
      <c r="R36" s="43"/>
      <c r="S36" s="43"/>
      <c r="T36" s="43"/>
      <c r="U36" s="43"/>
    </row>
    <row r="37" spans="1:21">
      <c r="A37" s="38" t="s">
        <v>54</v>
      </c>
      <c r="B37" s="38" t="str">
        <f>[2]!S_INFO_NAME(A37)</f>
        <v>永清环保</v>
      </c>
      <c r="C37" s="58">
        <f ca="1">[2]!S_SHARE_TOTAL(A37,$B$3)/10^8</f>
        <v>2.0034000000000001</v>
      </c>
      <c r="D37" s="58">
        <f ca="1">[2]!S_SHARE_LIQA(A37,$B$3)/10^8</f>
        <v>1.9739230000000001</v>
      </c>
      <c r="E37" s="38">
        <f ca="1">[2]!S_WQ_PRECLOSE($A37,$B$3-7,3)</f>
        <v>29.77</v>
      </c>
      <c r="F37" s="38">
        <f ca="1">[2]!S_wQ_CLOSE($A37,$B$3,1)</f>
        <v>30.99</v>
      </c>
      <c r="G37" s="44">
        <f t="shared" ca="1" si="4"/>
        <v>4.0980853207927437E-2</v>
      </c>
      <c r="H37" s="68">
        <f ca="1">[2]!s_dq_preclose($A37,$B$3,3)/[2]!s_mq_preclose($A37,$B$3,3)-1</f>
        <v>9.2727243704558093E-2</v>
      </c>
      <c r="I37" s="39">
        <f>[2]!S_FA_EPS_ADJUST(A37,"2011/12/31")</f>
        <v>0.17692577373465107</v>
      </c>
      <c r="J37" s="45">
        <f>[2]!S_FA_EPS_ADJUST(A37,"2012/12/31")</f>
        <v>0.26809743880403314</v>
      </c>
      <c r="K37" s="45">
        <f ca="1">[2]!s_est_eps($A37,2013,$B$3)</f>
        <v>0</v>
      </c>
      <c r="L37" s="39">
        <f t="shared" ca="1" si="5"/>
        <v>175.15819965539922</v>
      </c>
      <c r="M37" s="45">
        <f t="shared" ca="1" si="6"/>
        <v>115.59230158350098</v>
      </c>
      <c r="N37" s="45" t="e">
        <f t="shared" ca="1" si="7"/>
        <v>#DIV/0!</v>
      </c>
      <c r="O37" s="38">
        <f ca="1">[2]!S_VAL_PB_lf($A37,$B$3)</f>
        <v>7.051602840423584</v>
      </c>
      <c r="P37" s="136">
        <f>[2]!S_FA_ROE_BASIC($A37,"2012/12/31")/100</f>
        <v>6.9000000000000006E-2</v>
      </c>
      <c r="Q37" s="46"/>
      <c r="R37" s="43"/>
      <c r="S37" s="43"/>
      <c r="T37" s="43"/>
      <c r="U37" s="43"/>
    </row>
    <row r="38" spans="1:21">
      <c r="A38" s="38" t="s">
        <v>55</v>
      </c>
      <c r="B38" s="38" t="str">
        <f>[2]!S_INFO_NAME(A38)</f>
        <v>龙净环保</v>
      </c>
      <c r="C38" s="58">
        <f ca="1">[2]!S_SHARE_TOTAL(A38,$B$3)/10^8</f>
        <v>4.2762000000000002</v>
      </c>
      <c r="D38" s="58">
        <f ca="1">[2]!S_SHARE_LIQA(A38,$B$3)/10^8</f>
        <v>4.2762000000000002</v>
      </c>
      <c r="E38" s="38">
        <f ca="1">[2]!S_WQ_PRECLOSE($A38,$B$3-7,3)</f>
        <v>23.66</v>
      </c>
      <c r="F38" s="38">
        <f ca="1">[2]!S_wQ_CLOSE($A38,$B$3,1)</f>
        <v>24.84</v>
      </c>
      <c r="G38" s="44">
        <f t="shared" ca="1" si="4"/>
        <v>4.9873203719357662E-2</v>
      </c>
      <c r="H38" s="68">
        <f ca="1">[2]!s_dq_preclose($A38,$B$3,3)/[2]!s_mq_preclose($A38,$B$3,3)-1</f>
        <v>2.8571428571428692E-2</v>
      </c>
      <c r="I38" s="39">
        <f>[2]!S_FA_EPS_ADJUST(A38,"2011/12/31")</f>
        <v>0.58932353858566011</v>
      </c>
      <c r="J38" s="45">
        <f>[2]!S_FA_EPS_ADJUST(A38,"2012/12/31")</f>
        <v>0.68063271465319675</v>
      </c>
      <c r="K38" s="45">
        <f ca="1">[2]!s_est_eps($A38,2013,$B$3)</f>
        <v>1.044700026512146</v>
      </c>
      <c r="L38" s="39">
        <f t="shared" ca="1" si="5"/>
        <v>42.150021802309908</v>
      </c>
      <c r="M38" s="45">
        <f t="shared" ca="1" si="6"/>
        <v>36.495454105018652</v>
      </c>
      <c r="N38" s="45">
        <f t="shared" ca="1" si="7"/>
        <v>23.77716030402647</v>
      </c>
      <c r="O38" s="38">
        <f ca="1">[2]!S_VAL_PB_lf($A38,$B$3)</f>
        <v>3.7697649002075195</v>
      </c>
      <c r="P38" s="136">
        <f>[2]!S_FA_ROE_BASIC($A38,"2012/12/31")/100</f>
        <v>0.12</v>
      </c>
      <c r="Q38" s="46"/>
      <c r="R38" s="43"/>
      <c r="S38" s="43"/>
      <c r="T38" s="43"/>
      <c r="U38" s="43"/>
    </row>
    <row r="39" spans="1:21">
      <c r="A39" s="38" t="s">
        <v>56</v>
      </c>
      <c r="B39" s="38" t="str">
        <f>[2]!S_INFO_NAME(A39)</f>
        <v>众合机电</v>
      </c>
      <c r="C39" s="58">
        <f ca="1">[2]!S_SHARE_TOTAL(A39,$B$3)/10^8</f>
        <v>3.1133810799999999</v>
      </c>
      <c r="D39" s="58">
        <f ca="1">[2]!S_SHARE_LIQA(A39,$B$3)/10^8</f>
        <v>3.0133810799999998</v>
      </c>
      <c r="E39" s="38">
        <f ca="1">[2]!S_WQ_PRECLOSE($A39,$B$3-7,3)</f>
        <v>13.4</v>
      </c>
      <c r="F39" s="38">
        <f ca="1">[2]!S_wQ_CLOSE($A39,$B$3,1)</f>
        <v>13.4</v>
      </c>
      <c r="G39" s="44">
        <f t="shared" ca="1" si="4"/>
        <v>0</v>
      </c>
      <c r="H39" s="68">
        <f ca="1">[2]!s_dq_preclose($A39,$B$3,3)/[2]!s_mq_preclose($A39,$B$3,3)-1</f>
        <v>0</v>
      </c>
      <c r="I39" s="39">
        <f>[2]!S_FA_EPS_ADJUST(A39,"2011/12/31")</f>
        <v>9.5655279500831289E-2</v>
      </c>
      <c r="J39" s="45">
        <f>[2]!S_FA_EPS_ADJUST(A39,"2012/12/31")</f>
        <v>0.11135797080131289</v>
      </c>
      <c r="K39" s="45">
        <f ca="1">[2]!s_est_eps($A39,2013,$B$3)</f>
        <v>0</v>
      </c>
      <c r="L39" s="39">
        <f t="shared" ca="1" si="5"/>
        <v>140.08636083577122</v>
      </c>
      <c r="M39" s="45">
        <f t="shared" ca="1" si="6"/>
        <v>120.33265246821485</v>
      </c>
      <c r="N39" s="45" t="e">
        <f t="shared" ca="1" si="7"/>
        <v>#DIV/0!</v>
      </c>
      <c r="O39" s="38">
        <f ca="1">[2]!S_VAL_PB_lf($A39,$B$3)</f>
        <v>4.3661518096923828</v>
      </c>
      <c r="P39" s="136">
        <f>[2]!S_FA_ROE_BASIC($A39,"2012/12/31")/100</f>
        <v>3.32E-2</v>
      </c>
      <c r="Q39" s="46"/>
      <c r="R39" s="43"/>
      <c r="S39" s="43"/>
      <c r="T39" s="43"/>
      <c r="U39" s="43"/>
    </row>
    <row r="40" spans="1:21">
      <c r="A40" s="38" t="s">
        <v>57</v>
      </c>
      <c r="B40" s="38" t="str">
        <f>[2]!S_INFO_NAME(A40)</f>
        <v>科林环保</v>
      </c>
      <c r="C40" s="58">
        <f ca="1">[2]!S_SHARE_TOTAL(A40,$B$3)/10^8</f>
        <v>1.35</v>
      </c>
      <c r="D40" s="58">
        <f ca="1">[2]!S_SHARE_LIQA(A40,$B$3)/10^8</f>
        <v>0.86878376000000013</v>
      </c>
      <c r="E40" s="38">
        <f ca="1">[2]!S_WQ_PRECLOSE($A40,$B$3-7,3)</f>
        <v>21.25</v>
      </c>
      <c r="F40" s="38">
        <f ca="1">[2]!S_wQ_CLOSE($A40,$B$3,1)</f>
        <v>21.79</v>
      </c>
      <c r="G40" s="44">
        <f t="shared" ca="1" si="4"/>
        <v>2.5411764705882245E-2</v>
      </c>
      <c r="H40" s="68">
        <f ca="1">[2]!s_dq_preclose($A40,$B$3,3)/[2]!s_mq_preclose($A40,$B$3,3)-1</f>
        <v>-4.5971978984238215E-2</v>
      </c>
      <c r="I40" s="39">
        <f>[2]!S_FA_EPS_ADJUST(A40,"2011/12/31")</f>
        <v>0.31136480392592591</v>
      </c>
      <c r="J40" s="45">
        <f>[2]!S_FA_EPS_ADJUST(A40,"2012/12/31")</f>
        <v>0.17508776992592592</v>
      </c>
      <c r="K40" s="45">
        <f ca="1">[2]!s_est_eps($A40,2013,$B$3)</f>
        <v>8.8899999856948853E-2</v>
      </c>
      <c r="L40" s="39">
        <f t="shared" ca="1" si="5"/>
        <v>69.982219330043051</v>
      </c>
      <c r="M40" s="45">
        <f t="shared" ca="1" si="6"/>
        <v>124.45186782159973</v>
      </c>
      <c r="N40" s="45">
        <f t="shared" ca="1" si="7"/>
        <v>245.1068620367021</v>
      </c>
      <c r="O40" s="38">
        <f ca="1">[2]!S_VAL_PB_lf($A40,$B$3)</f>
        <v>4.4434762001037598</v>
      </c>
      <c r="P40" s="136">
        <f>[2]!S_FA_ROE_BASIC($A40,"2012/12/31")/100</f>
        <v>3.6499999999999998E-2</v>
      </c>
      <c r="Q40" s="46"/>
      <c r="R40" s="43"/>
      <c r="S40" s="43"/>
      <c r="T40" s="43"/>
      <c r="U40" s="43"/>
    </row>
    <row r="41" spans="1:21">
      <c r="A41" s="38" t="s">
        <v>58</v>
      </c>
      <c r="B41" s="38" t="str">
        <f>[2]!S_INFO_NAME(A41)</f>
        <v>三维丝</v>
      </c>
      <c r="C41" s="58">
        <f ca="1">[2]!S_SHARE_TOTAL(A41,$B$3)/10^8</f>
        <v>1.4976</v>
      </c>
      <c r="D41" s="58">
        <f ca="1">[2]!S_SHARE_LIQA(A41,$B$3)/10^8</f>
        <v>1.0184200299999999</v>
      </c>
      <c r="E41" s="38">
        <f ca="1">[2]!S_WQ_PRECLOSE($A41,$B$3-7,3)</f>
        <v>16.010000000000002</v>
      </c>
      <c r="F41" s="38">
        <f ca="1">[2]!S_wQ_CLOSE($A41,$B$3,1)</f>
        <v>15.86</v>
      </c>
      <c r="G41" s="44">
        <f t="shared" ca="1" si="4"/>
        <v>-9.3691442848221618E-3</v>
      </c>
      <c r="H41" s="68">
        <f ca="1">[2]!s_dq_preclose($A41,$B$3,3)/[2]!s_mq_preclose($A41,$B$3,3)-1</f>
        <v>1.6666666666666607E-2</v>
      </c>
      <c r="I41" s="39">
        <f>[2]!S_FA_EPS_ADJUST(A41,"2011/12/31")</f>
        <v>0.18672038087606838</v>
      </c>
      <c r="J41" s="45">
        <f>[2]!S_FA_EPS_ADJUST(A41,"2012/12/31")</f>
        <v>5.3250045806623937E-2</v>
      </c>
      <c r="K41" s="45">
        <f ca="1">[2]!s_est_eps($A41,2013,$B$3)</f>
        <v>0</v>
      </c>
      <c r="L41" s="39">
        <f t="shared" ca="1" si="5"/>
        <v>84.939843875568855</v>
      </c>
      <c r="M41" s="45">
        <f t="shared" ca="1" si="6"/>
        <v>297.84011937933627</v>
      </c>
      <c r="N41" s="45" t="e">
        <f t="shared" ca="1" si="7"/>
        <v>#DIV/0!</v>
      </c>
      <c r="O41" s="38">
        <f ca="1">[2]!S_VAL_PB_lf($A41,$B$3)</f>
        <v>5.8119702339172363</v>
      </c>
      <c r="P41" s="136">
        <f>[2]!S_FA_ROE_BASIC($A41,"2012/12/31")/100</f>
        <v>2.1299999999999999E-2</v>
      </c>
      <c r="Q41" s="46"/>
      <c r="R41" s="43"/>
      <c r="S41" s="43"/>
      <c r="T41" s="43"/>
      <c r="U41" s="43"/>
    </row>
    <row r="42" spans="1:21">
      <c r="A42" s="38" t="s">
        <v>59</v>
      </c>
      <c r="B42" s="38" t="str">
        <f>[2]!S_INFO_NAME(A42)</f>
        <v>龙源技术</v>
      </c>
      <c r="C42" s="58">
        <f ca="1">[2]!S_SHARE_TOTAL(A42,$B$3)/10^8</f>
        <v>5.1321599999999998</v>
      </c>
      <c r="D42" s="58">
        <f ca="1">[2]!S_SHARE_LIQA(A42,$B$3)/10^8</f>
        <v>5.1321599999999998</v>
      </c>
      <c r="E42" s="38">
        <f ca="1">[2]!S_WQ_PRECLOSE($A42,$B$3-7,3)</f>
        <v>10.86</v>
      </c>
      <c r="F42" s="38">
        <f ca="1">[2]!S_wQ_CLOSE($A42,$B$3,1)</f>
        <v>11.57</v>
      </c>
      <c r="G42" s="44">
        <f t="shared" ca="1" si="4"/>
        <v>6.5377532228360957E-2</v>
      </c>
      <c r="H42" s="68">
        <f ca="1">[2]!s_dq_preclose($A42,$B$3,3)/[2]!s_mq_preclose($A42,$B$3,3)-1</f>
        <v>7.1296296296296191E-2</v>
      </c>
      <c r="I42" s="39">
        <f>[2]!S_FA_EPS_ADJUST(A42,"2011/12/31")</f>
        <v>0.33969913878367003</v>
      </c>
      <c r="J42" s="45">
        <f>[2]!S_FA_EPS_ADJUST(A42,"2012/12/31")</f>
        <v>0.4127456750763811</v>
      </c>
      <c r="K42" s="45">
        <f ca="1">[2]!s_est_eps($A42,2013,$B$3)</f>
        <v>0</v>
      </c>
      <c r="L42" s="39">
        <f t="shared" ca="1" si="5"/>
        <v>34.059550581810868</v>
      </c>
      <c r="M42" s="45">
        <f t="shared" ca="1" si="6"/>
        <v>28.031789788854606</v>
      </c>
      <c r="N42" s="45" t="e">
        <f t="shared" ca="1" si="7"/>
        <v>#DIV/0!</v>
      </c>
      <c r="O42" s="38">
        <f ca="1">[2]!S_VAL_PB_lf($A42,$B$3)</f>
        <v>2.9892032146453857</v>
      </c>
      <c r="P42" s="136">
        <f>[2]!S_FA_ROE_BASIC($A42,"2012/12/31")/100</f>
        <v>0.12039999999999999</v>
      </c>
      <c r="Q42" s="46"/>
      <c r="R42" s="43"/>
      <c r="S42" s="43"/>
      <c r="T42" s="43"/>
      <c r="U42" s="43"/>
    </row>
    <row r="43" spans="1:21">
      <c r="A43" s="38" t="s">
        <v>60</v>
      </c>
      <c r="B43" s="38" t="str">
        <f>[2]!S_INFO_NAME(A43)</f>
        <v>中电远达</v>
      </c>
      <c r="C43" s="58">
        <f ca="1">[2]!S_SHARE_TOTAL(A43,$B$3)/10^8</f>
        <v>5.1187263600000001</v>
      </c>
      <c r="D43" s="58">
        <f ca="1">[2]!S_SHARE_LIQA(A43,$B$3)/10^8</f>
        <v>5.1187263600000001</v>
      </c>
      <c r="E43" s="38">
        <f ca="1">[2]!S_WQ_PRECLOSE($A43,$B$3-7,3)</f>
        <v>18.989999999999998</v>
      </c>
      <c r="F43" s="38">
        <f ca="1">[2]!S_wQ_CLOSE($A43,$B$3,1)</f>
        <v>20.02</v>
      </c>
      <c r="G43" s="44">
        <f t="shared" ca="1" si="4"/>
        <v>5.4239073196419296E-2</v>
      </c>
      <c r="H43" s="68">
        <f ca="1">[2]!s_dq_preclose($A43,$B$3,3)/[2]!s_mq_preclose($A43,$B$3,3)-1</f>
        <v>5.1470588235294157E-2</v>
      </c>
      <c r="I43" s="39">
        <f>[2]!S_FA_EPS_ADJUST(A43,"2011/12/31")</f>
        <v>8.505890500464261E-2</v>
      </c>
      <c r="J43" s="45">
        <f>[2]!S_FA_EPS_ADJUST(A43,"2012/12/31")</f>
        <v>0.328836886799317</v>
      </c>
      <c r="K43" s="45">
        <f ca="1">[2]!s_est_eps($A43,2013,$B$3)</f>
        <v>0</v>
      </c>
      <c r="L43" s="39">
        <f t="shared" ca="1" si="5"/>
        <v>235.36630290393799</v>
      </c>
      <c r="M43" s="45">
        <f t="shared" ca="1" si="6"/>
        <v>60.881247827339493</v>
      </c>
      <c r="N43" s="45" t="e">
        <f t="shared" ca="1" si="7"/>
        <v>#DIV/0!</v>
      </c>
      <c r="O43" s="38">
        <f ca="1">[2]!S_VAL_PB_lf($A43,$B$3)</f>
        <v>3.6152043342590332</v>
      </c>
      <c r="P43" s="136">
        <f>[2]!S_FA_ROE_BASIC($A43,"2012/12/31")/100</f>
        <v>6.3E-2</v>
      </c>
      <c r="Q43" s="46"/>
      <c r="R43" s="43"/>
      <c r="S43" s="43"/>
      <c r="T43" s="43"/>
      <c r="U43" s="43"/>
    </row>
    <row r="44" spans="1:21">
      <c r="A44" s="38" t="s">
        <v>61</v>
      </c>
      <c r="B44" s="38" t="str">
        <f>[2]!S_INFO_NAME(A44)</f>
        <v>菲达环保</v>
      </c>
      <c r="C44" s="58">
        <f ca="1">[2]!S_SHARE_TOTAL(A44,$B$3)/10^8</f>
        <v>4.0688944999999999</v>
      </c>
      <c r="D44" s="58">
        <f ca="1">[2]!S_SHARE_LIQA(A44,$B$3)/10^8</f>
        <v>4.0688944999999999</v>
      </c>
      <c r="E44" s="38">
        <f ca="1">[2]!S_WQ_PRECLOSE($A44,$B$3-7,3)</f>
        <v>8.8800000000000008</v>
      </c>
      <c r="F44" s="38">
        <f ca="1">[2]!S_wQ_CLOSE($A44,$B$3,1)</f>
        <v>9.43</v>
      </c>
      <c r="G44" s="44">
        <f t="shared" ca="1" si="4"/>
        <v>6.1936936936936915E-2</v>
      </c>
      <c r="H44" s="68">
        <f ca="1">[2]!s_dq_preclose($A44,$B$3,3)/[2]!s_mq_preclose($A44,$B$3,3)-1</f>
        <v>7.6484018264840081E-2</v>
      </c>
      <c r="I44" s="39">
        <f>[2]!S_FA_EPS_ADJUST(A44,"2011/12/31")</f>
        <v>3.960527443019228E-2</v>
      </c>
      <c r="J44" s="45">
        <f>[2]!S_FA_EPS_ADJUST(A44,"2012/12/31")</f>
        <v>4.6684668624364677E-2</v>
      </c>
      <c r="K44" s="45">
        <f ca="1">[2]!s_est_eps($A44,2013,$B$3)</f>
        <v>0.19439999759197235</v>
      </c>
      <c r="L44" s="39">
        <f t="shared" ca="1" si="5"/>
        <v>238.09960000709475</v>
      </c>
      <c r="M44" s="45">
        <f t="shared" ca="1" si="6"/>
        <v>201.99350831588623</v>
      </c>
      <c r="N44" s="45">
        <f t="shared" ca="1" si="7"/>
        <v>48.508231053545067</v>
      </c>
      <c r="O44" s="38">
        <f ca="1">[2]!S_VAL_PB_lf($A44,$B$3)</f>
        <v>2.9648118019104004</v>
      </c>
      <c r="P44" s="136">
        <f>[2]!S_FA_ROE_BASIC($A44,"2012/12/31")/100</f>
        <v>3.5299999999999998E-2</v>
      </c>
      <c r="Q44" s="46"/>
      <c r="R44" s="43"/>
      <c r="S44" s="43"/>
      <c r="T44" s="43"/>
      <c r="U44" s="43"/>
    </row>
    <row r="45" spans="1:21">
      <c r="A45" s="38" t="s">
        <v>62</v>
      </c>
      <c r="B45" s="38" t="str">
        <f>[2]!S_INFO_NAME(A45)</f>
        <v>信雅达</v>
      </c>
      <c r="C45" s="58">
        <f ca="1">[2]!S_SHARE_TOTAL(A45,$B$3)/10^8</f>
        <v>2.0262918000000001</v>
      </c>
      <c r="D45" s="58">
        <f ca="1">[2]!S_SHARE_LIQA(A45,$B$3)/10^8</f>
        <v>2.0016243</v>
      </c>
      <c r="E45" s="38">
        <f ca="1">[2]!S_WQ_PRECLOSE($A45,$B$3-7,3)</f>
        <v>19.100000000000001</v>
      </c>
      <c r="F45" s="38">
        <f ca="1">[2]!S_wQ_CLOSE($A45,$B$3,1)</f>
        <v>17.91</v>
      </c>
      <c r="G45" s="44">
        <f t="shared" ca="1" si="4"/>
        <v>-6.2303664921465995E-2</v>
      </c>
      <c r="H45" s="68">
        <f ca="1">[2]!s_dq_preclose($A45,$B$3,3)/[2]!s_mq_preclose($A45,$B$3,3)-1</f>
        <v>-8.1067213955874684E-2</v>
      </c>
      <c r="I45" s="39">
        <f>[2]!S_FA_EPS_ADJUST(A45,"2011/12/31")</f>
        <v>0.26139584575133751</v>
      </c>
      <c r="J45" s="45">
        <f>[2]!S_FA_EPS_ADJUST(A45,"2012/12/31")</f>
        <v>0.34635506243473918</v>
      </c>
      <c r="K45" s="45">
        <f ca="1">[2]!s_est_eps($A45,2013,$B$3)</f>
        <v>0.47900000214576721</v>
      </c>
      <c r="L45" s="39">
        <f t="shared" ca="1" si="5"/>
        <v>68.516773663792463</v>
      </c>
      <c r="M45" s="45">
        <f t="shared" ca="1" si="6"/>
        <v>51.709941451699244</v>
      </c>
      <c r="N45" s="45">
        <f t="shared" ca="1" si="7"/>
        <v>37.390396492210677</v>
      </c>
      <c r="O45" s="38">
        <f ca="1">[2]!S_VAL_PB_lf($A45,$B$3)</f>
        <v>6.0952348709106445</v>
      </c>
      <c r="P45" s="136">
        <f>[2]!S_FA_ROE_BASIC($A45,"2012/12/31")/100</f>
        <v>0.1381</v>
      </c>
      <c r="Q45" s="46"/>
      <c r="R45" s="43"/>
      <c r="S45" s="43"/>
      <c r="T45" s="43"/>
      <c r="U45" s="43"/>
    </row>
    <row r="46" spans="1:21">
      <c r="A46" s="327" t="s">
        <v>198</v>
      </c>
      <c r="B46" s="322"/>
      <c r="C46" s="57"/>
      <c r="D46" s="57"/>
      <c r="E46" s="38"/>
      <c r="F46" s="38"/>
      <c r="G46" s="38"/>
      <c r="H46" s="39"/>
      <c r="I46" s="39"/>
      <c r="J46" s="45"/>
      <c r="K46" s="41"/>
      <c r="L46" s="39"/>
      <c r="M46" s="45"/>
      <c r="N46" s="41"/>
      <c r="O46" s="38"/>
      <c r="P46" s="39"/>
      <c r="Q46" s="46"/>
      <c r="R46" s="46"/>
      <c r="S46" s="43"/>
      <c r="T46" s="43"/>
      <c r="U46" s="43"/>
    </row>
    <row r="47" spans="1:21">
      <c r="A47" s="38" t="s">
        <v>64</v>
      </c>
      <c r="B47" s="38" t="str">
        <f>[2]!S_INFO_NAME(A47)</f>
        <v>泰达股份</v>
      </c>
      <c r="C47" s="58">
        <f ca="1">[2]!S_SHARE_TOTAL(A47,$B$3)/10^8</f>
        <v>14.75573852</v>
      </c>
      <c r="D47" s="58">
        <f ca="1">[2]!S_SHARE_LIQA(A47,$B$3)/10^8</f>
        <v>14.638961180000003</v>
      </c>
      <c r="E47" s="38">
        <f ca="1">[2]!S_WQ_PRECLOSE($A47,$B$3-7,3)</f>
        <v>3.8</v>
      </c>
      <c r="F47" s="38">
        <f ca="1">[2]!S_wQ_CLOSE($A47,$B$3,1)</f>
        <v>3.94</v>
      </c>
      <c r="G47" s="44">
        <f t="shared" ref="G47:G54" ca="1" si="8">F47/E47-1</f>
        <v>3.6842105263158009E-2</v>
      </c>
      <c r="H47" s="68">
        <f ca="1">[2]!s_dq_preclose($A47,$B$3,3)/[2]!s_mq_preclose($A47,$B$3,3)-1</f>
        <v>1.8087855297157507E-2</v>
      </c>
      <c r="I47" s="39">
        <f>[2]!S_FA_EPS_ADJUST(A47,"2011/12/31")</f>
        <v>6.058592857201159E-4</v>
      </c>
      <c r="J47" s="45">
        <f>[2]!S_FA_EPS_ADJUST(A47,"2012/12/31")</f>
        <v>-0.13267337504297277</v>
      </c>
      <c r="K47" s="45">
        <f ca="1">[2]!s_est_eps($A47,2013,$B$3)</f>
        <v>0</v>
      </c>
      <c r="L47" s="39">
        <f t="shared" ref="L47:L54" ca="1" si="9">$F47/I47</f>
        <v>6503.1602104059048</v>
      </c>
      <c r="M47" s="45">
        <f t="shared" ref="M47:M54" ca="1" si="10">$F47/J47</f>
        <v>-29.696990814651681</v>
      </c>
      <c r="N47" s="45" t="e">
        <f t="shared" ref="N47:N54" ca="1" si="11">$F47/K47</f>
        <v>#DIV/0!</v>
      </c>
      <c r="O47" s="38">
        <f ca="1">[2]!S_VAL_PB_lf($A47,$B$3)</f>
        <v>2.7380914688110352</v>
      </c>
      <c r="P47" s="136">
        <f>[2]!S_FA_ROE_BASIC($A47,"2012/12/31")/100</f>
        <v>-9.3599999999999989E-2</v>
      </c>
      <c r="Q47" s="46"/>
      <c r="R47" s="46"/>
      <c r="S47" s="43"/>
      <c r="T47" s="43"/>
      <c r="U47" s="43"/>
    </row>
    <row r="48" spans="1:21">
      <c r="A48" s="38" t="s">
        <v>65</v>
      </c>
      <c r="B48" s="38" t="str">
        <f>[2]!S_INFO_NAME(A48)</f>
        <v>桑德环境</v>
      </c>
      <c r="C48" s="58">
        <f ca="1">[2]!S_SHARE_TOTAL(A48,$B$3)/10^8</f>
        <v>8.4361662099999997</v>
      </c>
      <c r="D48" s="58">
        <f ca="1">[2]!S_SHARE_LIQA(A48,$B$3)/10^8</f>
        <v>8.1323321400000008</v>
      </c>
      <c r="E48" s="38">
        <f ca="1">[2]!S_WQ_PRECLOSE($A48,$B$3-7,3)</f>
        <v>21.64</v>
      </c>
      <c r="F48" s="38">
        <f ca="1">[2]!S_wQ_CLOSE($A48,$B$3,1)</f>
        <v>21.07</v>
      </c>
      <c r="G48" s="44">
        <f t="shared" ca="1" si="8"/>
        <v>-2.6340110905730185E-2</v>
      </c>
      <c r="H48" s="68">
        <f ca="1">[2]!s_dq_preclose($A48,$B$3,3)/[2]!s_mq_preclose($A48,$B$3,3)-1</f>
        <v>-7.7899343544857835E-2</v>
      </c>
      <c r="I48" s="39">
        <f>[2]!S_FA_EPS_ADJUST(A48,"2011/12/31")</f>
        <v>0.35669670870555314</v>
      </c>
      <c r="J48" s="45">
        <f>[2]!S_FA_EPS_ADJUST(A48,"2012/12/31")</f>
        <v>0.5087217212497287</v>
      </c>
      <c r="K48" s="45">
        <f ca="1">[2]!s_est_eps($A48,2013,$B$3)</f>
        <v>0.92640000581741333</v>
      </c>
      <c r="L48" s="39">
        <f t="shared" ca="1" si="9"/>
        <v>59.069790905732503</v>
      </c>
      <c r="M48" s="45">
        <f t="shared" ca="1" si="10"/>
        <v>41.417535599304308</v>
      </c>
      <c r="N48" s="45">
        <f t="shared" ca="1" si="11"/>
        <v>22.743954952168625</v>
      </c>
      <c r="O48" s="38">
        <f ca="1">[2]!S_VAL_PB_lf($A48,$B$3)</f>
        <v>3.9527630805969238</v>
      </c>
      <c r="P48" s="136">
        <f>[2]!S_FA_ROE_BASIC($A48,"2012/12/31")/100</f>
        <v>0.23879999999999998</v>
      </c>
      <c r="Q48" s="46"/>
      <c r="R48" s="46"/>
      <c r="S48" s="43"/>
      <c r="T48" s="43"/>
      <c r="U48" s="43"/>
    </row>
    <row r="49" spans="1:21">
      <c r="A49" s="38" t="s">
        <v>63</v>
      </c>
      <c r="B49" s="38" t="str">
        <f>[2]!S_INFO_NAME(A49)</f>
        <v>盛运股份</v>
      </c>
      <c r="C49" s="58">
        <f ca="1">[2]!S_SHARE_TOTAL(A49,$B$3)/10^8</f>
        <v>5.2949453500000008</v>
      </c>
      <c r="D49" s="58">
        <f ca="1">[2]!S_SHARE_LIQA(A49,$B$3)/10^8</f>
        <v>3.3502800599999998</v>
      </c>
      <c r="E49" s="38">
        <f ca="1">[2]!S_WQ_PRECLOSE($A49,$B$3-7,3)</f>
        <v>14.24</v>
      </c>
      <c r="F49" s="38">
        <f ca="1">[2]!S_wQ_CLOSE($A49,$B$3,1)</f>
        <v>13.45</v>
      </c>
      <c r="G49" s="44">
        <f t="shared" ca="1" si="8"/>
        <v>-5.5477528089887707E-2</v>
      </c>
      <c r="H49" s="68">
        <f ca="1">[2]!s_dq_preclose($A49,$B$3,3)/[2]!s_mq_preclose($A49,$B$3,3)-1</f>
        <v>-0.14603174603174607</v>
      </c>
      <c r="I49" s="39">
        <f>[2]!S_FA_EPS_ADJUST(A49,"2011/12/31")</f>
        <v>0.13635607870815888</v>
      </c>
      <c r="J49" s="45">
        <f>[2]!S_FA_EPS_ADJUST(A49,"2012/12/31")</f>
        <v>0.1583390029134106</v>
      </c>
      <c r="K49" s="45">
        <f ca="1">[2]!s_est_eps($A49,2013,$B$3)</f>
        <v>0.62190002202987671</v>
      </c>
      <c r="L49" s="39">
        <f ca="1">$F49/I49</f>
        <v>98.638800172501703</v>
      </c>
      <c r="M49" s="45">
        <f ca="1">$F49/J49</f>
        <v>84.94432674528889</v>
      </c>
      <c r="N49" s="45">
        <f ca="1">$F49/K49</f>
        <v>21.627270499363075</v>
      </c>
      <c r="O49" s="38">
        <f ca="1">[2]!S_VAL_PB_lf($A49,$B$3)</f>
        <v>3.8055548667907715</v>
      </c>
      <c r="P49" s="136">
        <f>[2]!S_FA_ROE_BASIC($A49,"2012/12/31")/100</f>
        <v>8.5500000000000007E-2</v>
      </c>
      <c r="Q49" s="46"/>
      <c r="R49" s="43"/>
      <c r="S49" s="43"/>
      <c r="T49" s="43"/>
      <c r="U49" s="43"/>
    </row>
    <row r="50" spans="1:21">
      <c r="A50" s="38" t="s">
        <v>66</v>
      </c>
      <c r="B50" s="38" t="str">
        <f>[2]!S_INFO_NAME(A50)</f>
        <v>富春环保</v>
      </c>
      <c r="C50" s="58">
        <f ca="1">[2]!S_SHARE_TOTAL(A50,$B$3)/10^8</f>
        <v>7.3472214999999998</v>
      </c>
      <c r="D50" s="58">
        <f ca="1">[2]!S_SHARE_LIQA(A50,$B$3)/10^8</f>
        <v>7.3141990000000003</v>
      </c>
      <c r="E50" s="38">
        <f ca="1">[2]!S_WQ_PRECLOSE($A50,$B$3-7,3)</f>
        <v>7.8</v>
      </c>
      <c r="F50" s="38">
        <f ca="1">[2]!S_wQ_CLOSE($A50,$B$3,1)</f>
        <v>7.81</v>
      </c>
      <c r="G50" s="44">
        <f t="shared" ca="1" si="8"/>
        <v>1.2820512820512775E-3</v>
      </c>
      <c r="H50" s="68">
        <f ca="1">[2]!s_dq_preclose($A50,$B$3,3)/[2]!s_mq_preclose($A50,$B$3,3)-1</f>
        <v>1.4285714285714235E-2</v>
      </c>
      <c r="I50" s="39">
        <f>[2]!S_FA_EPS_ADJUST(A50,"2011/12/31")</f>
        <v>0.25896179498603655</v>
      </c>
      <c r="J50" s="45">
        <f>[2]!S_FA_EPS_ADJUST(A50,"2012/12/31")</f>
        <v>0.31817336246089761</v>
      </c>
      <c r="K50" s="45">
        <f ca="1">[2]!s_est_eps($A50,2013,$B$3)</f>
        <v>0</v>
      </c>
      <c r="L50" s="39">
        <f t="shared" ca="1" si="9"/>
        <v>30.158888883285357</v>
      </c>
      <c r="M50" s="45">
        <f t="shared" ca="1" si="10"/>
        <v>24.546366608423487</v>
      </c>
      <c r="N50" s="45" t="e">
        <f t="shared" ca="1" si="11"/>
        <v>#DIV/0!</v>
      </c>
      <c r="O50" s="38">
        <f ca="1">[2]!S_VAL_PB_lf($A50,$B$3)</f>
        <v>2.7749631404876709</v>
      </c>
      <c r="P50" s="136">
        <f>[2]!S_FA_ROE_BASIC($A50,"2012/12/31")/100</f>
        <v>0.1242</v>
      </c>
      <c r="Q50" s="46"/>
      <c r="R50" s="46"/>
      <c r="S50" s="43"/>
      <c r="T50" s="43"/>
      <c r="U50" s="43"/>
    </row>
    <row r="51" spans="1:21">
      <c r="A51" s="38" t="s">
        <v>67</v>
      </c>
      <c r="B51" s="38" t="str">
        <f>[2]!S_INFO_NAME(A51)</f>
        <v>华光股份</v>
      </c>
      <c r="C51" s="58">
        <f ca="1">[2]!S_SHARE_TOTAL(A51,$B$3)/10^8</f>
        <v>2.56</v>
      </c>
      <c r="D51" s="58">
        <f ca="1">[2]!S_SHARE_LIQA(A51,$B$3)/10^8</f>
        <v>2.56</v>
      </c>
      <c r="E51" s="38">
        <f ca="1">[2]!S_WQ_PRECLOSE($A51,$B$3-7,3)</f>
        <v>12.16</v>
      </c>
      <c r="F51" s="38">
        <f ca="1">[2]!S_wQ_CLOSE($A51,$B$3,1)</f>
        <v>12.28</v>
      </c>
      <c r="G51" s="44">
        <f t="shared" ca="1" si="8"/>
        <v>9.8684210526314153E-3</v>
      </c>
      <c r="H51" s="68">
        <f ca="1">[2]!s_dq_preclose($A51,$B$3,3)/[2]!s_mq_preclose($A51,$B$3,3)-1</f>
        <v>5.770887166235994E-2</v>
      </c>
      <c r="I51" s="39">
        <f>[2]!S_FA_EPS_ADJUST(A51,"2011/12/31")</f>
        <v>0.53275060378906247</v>
      </c>
      <c r="J51" s="45">
        <f>[2]!S_FA_EPS_ADJUST(A51,"2012/12/31")</f>
        <v>0.32380096890625004</v>
      </c>
      <c r="K51" s="45">
        <f ca="1">[2]!s_est_eps($A51,2013,$B$3)</f>
        <v>0</v>
      </c>
      <c r="L51" s="39">
        <f t="shared" ca="1" si="9"/>
        <v>23.050185044674578</v>
      </c>
      <c r="M51" s="45">
        <f t="shared" ca="1" si="10"/>
        <v>37.924531360977561</v>
      </c>
      <c r="N51" s="45" t="e">
        <f t="shared" ca="1" si="11"/>
        <v>#DIV/0!</v>
      </c>
      <c r="O51" s="38">
        <f ca="1">[2]!S_VAL_PB_lf($A51,$B$3)</f>
        <v>2.3976974487304687</v>
      </c>
      <c r="P51" s="136">
        <f>[2]!S_FA_ROE_BASIC($A51,"2012/12/31")/100</f>
        <v>6.59E-2</v>
      </c>
      <c r="Q51" s="46"/>
      <c r="R51" s="46"/>
      <c r="S51" s="43"/>
      <c r="T51" s="43"/>
      <c r="U51" s="43"/>
    </row>
    <row r="52" spans="1:21">
      <c r="A52" s="38" t="s">
        <v>68</v>
      </c>
      <c r="B52" s="38" t="str">
        <f>[2]!S_INFO_NAME(A52)</f>
        <v>兴源过滤</v>
      </c>
      <c r="C52" s="58">
        <f ca="1">[2]!S_SHARE_TOTAL(A52,$B$3)/10^8</f>
        <v>1.5375793</v>
      </c>
      <c r="D52" s="58">
        <f ca="1">[2]!S_SHARE_LIQA(A52,$B$3)/10^8</f>
        <v>0.32031999999999999</v>
      </c>
      <c r="E52" s="38">
        <f ca="1">[2]!S_WQ_PRECLOSE($A52,$B$3-7,3)</f>
        <v>30.19</v>
      </c>
      <c r="F52" s="38">
        <f ca="1">[2]!S_wQ_CLOSE($A52,$B$3,1)</f>
        <v>28.85</v>
      </c>
      <c r="G52" s="44">
        <f t="shared" ca="1" si="8"/>
        <v>-4.4385558131831759E-2</v>
      </c>
      <c r="H52" s="68">
        <f ca="1">[2]!s_dq_preclose($A52,$B$3,3)/[2]!s_mq_preclose($A52,$B$3,3)-1</f>
        <v>-4.5334215751158036E-2</v>
      </c>
      <c r="I52" s="39">
        <f>[2]!S_FA_EPS_ADJUST(A52,"2011/12/31")</f>
        <v>0.30136144217082006</v>
      </c>
      <c r="J52" s="45">
        <f>[2]!S_FA_EPS_ADJUST(A52,"2012/12/31")</f>
        <v>0.25143905371254677</v>
      </c>
      <c r="K52" s="45">
        <f ca="1">[2]!s_est_eps($A52,2013,$B$3)</f>
        <v>0.18770000338554382</v>
      </c>
      <c r="L52" s="39">
        <f t="shared" ca="1" si="9"/>
        <v>95.732220393500171</v>
      </c>
      <c r="M52" s="45">
        <f t="shared" ca="1" si="10"/>
        <v>114.73953458710615</v>
      </c>
      <c r="N52" s="45">
        <f t="shared" ca="1" si="11"/>
        <v>153.70271432942315</v>
      </c>
      <c r="O52" s="38">
        <f ca="1">[2]!S_VAL_PB_lf($A52,$B$3)</f>
        <v>4.8251180648803711</v>
      </c>
      <c r="P52" s="136">
        <f>[2]!S_FA_ROE_BASIC($A52,"2012/12/31")/100</f>
        <v>7.5300000000000006E-2</v>
      </c>
      <c r="Q52" s="46"/>
      <c r="R52" s="46"/>
      <c r="S52" s="43"/>
      <c r="T52" s="43"/>
      <c r="U52" s="43"/>
    </row>
    <row r="53" spans="1:21">
      <c r="A53" s="38" t="s">
        <v>69</v>
      </c>
      <c r="B53" s="38" t="str">
        <f>[2]!S_INFO_NAME(A53)</f>
        <v>杭锅股份</v>
      </c>
      <c r="C53" s="58">
        <f ca="1">[2]!S_SHARE_TOTAL(A53,$B$3)/10^8</f>
        <v>4.0052000000000003</v>
      </c>
      <c r="D53" s="58">
        <f ca="1">[2]!S_SHARE_LIQA(A53,$B$3)/10^8</f>
        <v>3.9168259999999999</v>
      </c>
      <c r="E53" s="38">
        <f ca="1">[2]!S_WQ_PRECLOSE($A53,$B$3-7,3)</f>
        <v>13.91</v>
      </c>
      <c r="F53" s="38">
        <f ca="1">[2]!S_wQ_CLOSE($A53,$B$3,1)</f>
        <v>13.01</v>
      </c>
      <c r="G53" s="44">
        <f t="shared" ca="1" si="8"/>
        <v>-6.4701653486700206E-2</v>
      </c>
      <c r="H53" s="68">
        <f ca="1">[2]!s_dq_preclose($A53,$B$3,3)/[2]!s_mq_preclose($A53,$B$3,3)-1</f>
        <v>-2.9828486204325211E-2</v>
      </c>
      <c r="I53" s="39">
        <f>[2]!S_FA_EPS_ADJUST(A53,"2011/12/31")</f>
        <v>0.8204229252971138</v>
      </c>
      <c r="J53" s="45">
        <f>[2]!S_FA_EPS_ADJUST(A53,"2012/12/31")</f>
        <v>0.84585938777089786</v>
      </c>
      <c r="K53" s="45">
        <f ca="1">[2]!s_est_eps($A53,2013,$B$3)</f>
        <v>0.62510001659393311</v>
      </c>
      <c r="L53" s="39">
        <f t="shared" ca="1" si="9"/>
        <v>15.857674863593635</v>
      </c>
      <c r="M53" s="45">
        <f t="shared" ca="1" si="10"/>
        <v>15.380807008934889</v>
      </c>
      <c r="N53" s="45">
        <f t="shared" ca="1" si="11"/>
        <v>20.812669420310279</v>
      </c>
      <c r="O53" s="38">
        <f ca="1">[2]!S_VAL_PB_lf($A53,$B$3)</f>
        <v>2.0076301097869873</v>
      </c>
      <c r="P53" s="136">
        <f>[2]!S_FA_ROE_BASIC($A53,"2012/12/31")/100</f>
        <v>0.13600000000000001</v>
      </c>
      <c r="Q53" s="46"/>
      <c r="R53" s="43"/>
      <c r="S53" s="43"/>
      <c r="T53" s="43"/>
      <c r="U53" s="43"/>
    </row>
    <row r="54" spans="1:21">
      <c r="A54" s="38" t="s">
        <v>70</v>
      </c>
      <c r="B54" s="38" t="str">
        <f>[2]!S_INFO_NAME(A54)</f>
        <v>华西能源</v>
      </c>
      <c r="C54" s="58">
        <f ca="1">[2]!S_SHARE_TOTAL(A54,$B$3)/10^8</f>
        <v>3.69</v>
      </c>
      <c r="D54" s="58">
        <f ca="1">[2]!S_SHARE_LIQA(A54,$B$3)/10^8</f>
        <v>2.0823516</v>
      </c>
      <c r="E54" s="38">
        <f ca="1">[2]!S_WQ_PRECLOSE($A54,$B$3-7,3)</f>
        <v>18</v>
      </c>
      <c r="F54" s="38">
        <f ca="1">[2]!S_wQ_CLOSE($A54,$B$3,1)</f>
        <v>17.899999999999999</v>
      </c>
      <c r="G54" s="44">
        <f t="shared" ca="1" si="8"/>
        <v>-5.5555555555556468E-3</v>
      </c>
      <c r="H54" s="68">
        <f ca="1">[2]!s_dq_preclose($A54,$B$3,3)/[2]!s_mq_preclose($A54,$B$3,3)-1</f>
        <v>-2.1857923497267895E-2</v>
      </c>
      <c r="I54" s="39">
        <f>[2]!S_FA_EPS_ADJUST(A54,"2011/12/31")</f>
        <v>0.27766844211382113</v>
      </c>
      <c r="J54" s="45">
        <f>[2]!S_FA_EPS_ADJUST(A54,"2012/12/31")</f>
        <v>0.28037707596205963</v>
      </c>
      <c r="K54" s="45">
        <f ca="1">[2]!s_est_eps($A54,2013,$B$3)</f>
        <v>0</v>
      </c>
      <c r="L54" s="39">
        <f t="shared" ca="1" si="9"/>
        <v>64.465374112130746</v>
      </c>
      <c r="M54" s="45">
        <f t="shared" ca="1" si="10"/>
        <v>63.84259461505409</v>
      </c>
      <c r="N54" s="45" t="e">
        <f t="shared" ca="1" si="11"/>
        <v>#DIV/0!</v>
      </c>
      <c r="O54" s="38">
        <f ca="1">[2]!S_VAL_PB_lf($A54,$B$3)</f>
        <v>2.5169486999511719</v>
      </c>
      <c r="P54" s="136">
        <f>[2]!S_FA_ROE_BASIC($A54,"2012/12/31")/100</f>
        <v>6.4500000000000002E-2</v>
      </c>
      <c r="Q54" s="46"/>
      <c r="R54" s="43"/>
      <c r="S54" s="43"/>
      <c r="T54" s="43"/>
      <c r="U54" s="43"/>
    </row>
    <row r="55" spans="1:21">
      <c r="A55" s="321" t="s">
        <v>24</v>
      </c>
      <c r="B55" s="322"/>
      <c r="C55" s="57"/>
      <c r="D55" s="57"/>
      <c r="E55" s="38"/>
      <c r="F55" s="38"/>
      <c r="G55" s="38"/>
      <c r="H55" s="39"/>
      <c r="I55" s="39"/>
      <c r="J55" s="45"/>
      <c r="K55" s="41"/>
      <c r="L55" s="39"/>
      <c r="M55" s="45"/>
      <c r="N55" s="41"/>
      <c r="O55" s="38"/>
      <c r="P55" s="39"/>
      <c r="Q55" s="46"/>
      <c r="R55" s="46"/>
      <c r="S55" s="43"/>
      <c r="T55" s="43"/>
      <c r="U55" s="43"/>
    </row>
    <row r="56" spans="1:21">
      <c r="A56" s="38" t="s">
        <v>71</v>
      </c>
      <c r="B56" s="38" t="str">
        <f>[2]!S_INFO_NAME(A56)</f>
        <v>先河环保</v>
      </c>
      <c r="C56" s="58">
        <f ca="1">[2]!S_SHARE_TOTAL(A56,$B$3)/10^8</f>
        <v>3.2448000000000001</v>
      </c>
      <c r="D56" s="58">
        <f ca="1">[2]!S_SHARE_LIQA(A56,$B$3)/10^8</f>
        <v>2.6378155699999999</v>
      </c>
      <c r="E56" s="38">
        <f ca="1">[2]!S_WQ_PRECLOSE($A56,$B$3-7,3)</f>
        <v>13.01</v>
      </c>
      <c r="F56" s="38">
        <f ca="1">[2]!S_wQ_CLOSE($A56,$B$3,1)</f>
        <v>13.01</v>
      </c>
      <c r="G56" s="44">
        <f ca="1">F56/E56-1</f>
        <v>0</v>
      </c>
      <c r="H56" s="68">
        <f ca="1">[2]!s_dq_preclose($A56,$B$3,3)/[2]!s_mq_preclose($A56,$B$3,3)-1</f>
        <v>-3.276426485676609E-8</v>
      </c>
      <c r="I56" s="39">
        <f>[2]!S_FA_EPS_ADJUST(A56,"2011/12/31")</f>
        <v>0.12392132085182445</v>
      </c>
      <c r="J56" s="45">
        <f>[2]!S_FA_EPS_ADJUST(A56,"2012/12/31")</f>
        <v>0.1433571237672584</v>
      </c>
      <c r="K56" s="45">
        <f ca="1">[2]!s_est_eps($A56,2013,$B$3)</f>
        <v>0.30000001192092896</v>
      </c>
      <c r="L56" s="39">
        <f t="shared" ref="L56:N59" ca="1" si="12">$F56/I56</f>
        <v>104.98596940841483</v>
      </c>
      <c r="M56" s="45">
        <f t="shared" ca="1" si="12"/>
        <v>90.752378801362212</v>
      </c>
      <c r="N56" s="45">
        <f t="shared" ca="1" si="12"/>
        <v>43.36666494343023</v>
      </c>
      <c r="O56" s="38">
        <f ca="1">[2]!S_VAL_PB_lf($A56,$B$3)</f>
        <v>4.3942708969116211</v>
      </c>
      <c r="P56" s="136">
        <f>[2]!S_FA_ROE_BASIC($A56,"2012/12/31")/100</f>
        <v>5.21E-2</v>
      </c>
      <c r="Q56" s="46"/>
      <c r="R56" s="46"/>
      <c r="S56" s="43"/>
      <c r="T56" s="43"/>
    </row>
    <row r="57" spans="1:21">
      <c r="A57" s="38" t="s">
        <v>72</v>
      </c>
      <c r="B57" s="38" t="str">
        <f>[2]!S_INFO_NAME(A57)</f>
        <v>天瑞仪器</v>
      </c>
      <c r="C57" s="58">
        <f ca="1">[2]!S_SHARE_TOTAL(A57,$B$3)/10^8</f>
        <v>1.5391999999999999</v>
      </c>
      <c r="D57" s="58">
        <f ca="1">[2]!S_SHARE_LIQA(A57,$B$3)/10^8</f>
        <v>0.88954999999999995</v>
      </c>
      <c r="E57" s="38">
        <f ca="1">[2]!S_WQ_PRECLOSE($A57,$B$3-7,3)</f>
        <v>20.190000000000001</v>
      </c>
      <c r="F57" s="38">
        <f ca="1">[2]!S_wQ_CLOSE($A57,$B$3,1)</f>
        <v>18.79</v>
      </c>
      <c r="G57" s="44">
        <f ca="1">F57/E57-1</f>
        <v>-6.9341258048538967E-2</v>
      </c>
      <c r="H57" s="68">
        <f ca="1">[2]!s_dq_preclose($A57,$B$3,3)/[2]!s_mq_preclose($A57,$B$3,3)-1</f>
        <v>-5.1967709384460159E-2</v>
      </c>
      <c r="I57" s="39">
        <f>[2]!S_FA_EPS_ADJUST(A57,"2011/12/31")</f>
        <v>0.54519261798336804</v>
      </c>
      <c r="J57" s="45">
        <f>[2]!S_FA_EPS_ADJUST(A57,"2012/12/31")</f>
        <v>0.38689070939449066</v>
      </c>
      <c r="K57" s="45">
        <f ca="1">[2]!s_est_eps($A57,2013,$B$3)</f>
        <v>0</v>
      </c>
      <c r="L57" s="39">
        <f t="shared" ca="1" si="12"/>
        <v>34.464883382872983</v>
      </c>
      <c r="M57" s="45">
        <f t="shared" ca="1" si="12"/>
        <v>48.566687035229101</v>
      </c>
      <c r="N57" s="45" t="e">
        <f t="shared" ca="1" si="12"/>
        <v>#DIV/0!</v>
      </c>
      <c r="O57" s="38">
        <f ca="1">[2]!S_VAL_PB_lf($A57,$B$3)</f>
        <v>2.0096108913421631</v>
      </c>
      <c r="P57" s="136">
        <f>[2]!S_FA_ROE_BASIC($A57,"2012/12/31")/100</f>
        <v>4.2599999999999999E-2</v>
      </c>
      <c r="Q57" s="46"/>
      <c r="R57" s="46"/>
      <c r="S57" s="43"/>
      <c r="T57" s="43"/>
    </row>
    <row r="58" spans="1:21">
      <c r="A58" s="38" t="s">
        <v>73</v>
      </c>
      <c r="B58" s="38" t="str">
        <f>[2]!S_INFO_NAME(A58)</f>
        <v>聚光科技</v>
      </c>
      <c r="C58" s="58">
        <f ca="1">[2]!S_SHARE_TOTAL(A58,$B$3)/10^8</f>
        <v>4.45</v>
      </c>
      <c r="D58" s="58">
        <f ca="1">[2]!S_SHARE_LIQA(A58,$B$3)/10^8</f>
        <v>4.45</v>
      </c>
      <c r="E58" s="38">
        <f ca="1">[2]!S_WQ_PRECLOSE($A58,$B$3-7,3)</f>
        <v>15.43</v>
      </c>
      <c r="F58" s="38">
        <f ca="1">[2]!S_wQ_CLOSE($A58,$B$3,1)</f>
        <v>14.45</v>
      </c>
      <c r="G58" s="44">
        <f ca="1">F58/E58-1</f>
        <v>-6.3512637718729725E-2</v>
      </c>
      <c r="H58" s="68">
        <f ca="1">[2]!s_dq_preclose($A58,$B$3,3)/[2]!s_mq_preclose($A58,$B$3,3)-1</f>
        <v>-9.119496855345921E-2</v>
      </c>
      <c r="I58" s="39">
        <f>[2]!S_FA_EPS_ADJUST(A58,"2011/12/31")</f>
        <v>0.39223403653932581</v>
      </c>
      <c r="J58" s="45">
        <f>[2]!S_FA_EPS_ADJUST(A58,"2012/12/31")</f>
        <v>0.39859600202247192</v>
      </c>
      <c r="K58" s="45">
        <f ca="1">[2]!s_est_eps($A58,2013,$B$3)</f>
        <v>0.41659998893737793</v>
      </c>
      <c r="L58" s="39">
        <f t="shared" ca="1" si="12"/>
        <v>36.840250090206609</v>
      </c>
      <c r="M58" s="45">
        <f t="shared" ca="1" si="12"/>
        <v>36.252245197344806</v>
      </c>
      <c r="N58" s="45">
        <f t="shared" ca="1" si="12"/>
        <v>34.68555060900897</v>
      </c>
      <c r="O58" s="38">
        <f ca="1">[2]!S_VAL_PB_lf($A58,$B$3)</f>
        <v>3.3924098014831543</v>
      </c>
      <c r="P58" s="136">
        <f>[2]!S_FA_ROE_BASIC($A58,"2012/12/31")/100</f>
        <v>0.10439999999999999</v>
      </c>
      <c r="Q58" s="46"/>
      <c r="R58" s="46"/>
      <c r="S58" s="43"/>
      <c r="T58" s="43"/>
    </row>
    <row r="59" spans="1:21">
      <c r="A59" s="38" t="s">
        <v>74</v>
      </c>
      <c r="B59" s="38" t="str">
        <f>[2]!S_INFO_NAME(A59)</f>
        <v>雪迪龙</v>
      </c>
      <c r="C59" s="58">
        <f ca="1">[2]!S_SHARE_TOTAL(A59,$B$3)/10^8</f>
        <v>2.7494559999999999</v>
      </c>
      <c r="D59" s="58">
        <f ca="1">[2]!S_SHARE_LIQA(A59,$B$3)/10^8</f>
        <v>0.74945600000000001</v>
      </c>
      <c r="E59" s="38">
        <f ca="1">[2]!S_WQ_PRECLOSE($A59,$B$3-7,3)</f>
        <v>20.39</v>
      </c>
      <c r="F59" s="38">
        <f ca="1">[2]!S_wQ_CLOSE($A59,$B$3,1)</f>
        <v>22.32</v>
      </c>
      <c r="G59" s="44">
        <f ca="1">F59/E59-1</f>
        <v>9.4654242275625355E-2</v>
      </c>
      <c r="H59" s="68">
        <f ca="1">[2]!s_dq_preclose($A59,$B$3,3)/[2]!s_mq_preclose($A59,$B$3,3)-1</f>
        <v>8.5075352455031616E-2</v>
      </c>
      <c r="I59" s="39">
        <f>[2]!S_FA_EPS_ADJUST(A59,"2011/12/31")</f>
        <v>0.29633124239849629</v>
      </c>
      <c r="J59" s="45">
        <f>[2]!S_FA_EPS_ADJUST(A59,"2012/12/31")</f>
        <v>0.36319408541180509</v>
      </c>
      <c r="K59" s="45">
        <f ca="1">[2]!s_est_eps($A59,2013,$B$3)</f>
        <v>0</v>
      </c>
      <c r="L59" s="39">
        <f t="shared" ca="1" si="12"/>
        <v>75.321116394419235</v>
      </c>
      <c r="M59" s="45">
        <f t="shared" ca="1" si="12"/>
        <v>61.454745262970413</v>
      </c>
      <c r="N59" s="45" t="e">
        <f t="shared" ca="1" si="12"/>
        <v>#DIV/0!</v>
      </c>
      <c r="O59" s="38">
        <f ca="1">[2]!S_VAL_PB_lf($A59,$B$3)</f>
        <v>5.0566210746765137</v>
      </c>
      <c r="P59" s="136">
        <f>[2]!S_FA_ROE_BASIC($A59,"2012/12/31")/100</f>
        <v>0.11460000000000001</v>
      </c>
      <c r="Q59" s="46"/>
      <c r="R59" s="46"/>
      <c r="S59" s="43"/>
    </row>
    <row r="60" spans="1:21">
      <c r="A60" s="321" t="s">
        <v>25</v>
      </c>
      <c r="B60" s="323"/>
      <c r="C60" s="56"/>
      <c r="D60" s="56"/>
      <c r="E60" s="38"/>
      <c r="F60" s="38"/>
      <c r="G60" s="38"/>
      <c r="H60" s="39"/>
      <c r="I60" s="39"/>
      <c r="J60" s="45"/>
      <c r="K60" s="41"/>
      <c r="L60" s="39"/>
      <c r="M60" s="45"/>
      <c r="N60" s="41"/>
      <c r="O60" s="38"/>
      <c r="P60" s="39"/>
      <c r="Q60" s="46"/>
      <c r="R60" s="46"/>
      <c r="S60" s="43"/>
    </row>
    <row r="61" spans="1:21">
      <c r="A61" s="38" t="s">
        <v>75</v>
      </c>
      <c r="B61" s="38" t="str">
        <f>[2]!S_INFO_NAME(A61)</f>
        <v>绿大地</v>
      </c>
      <c r="C61" s="58">
        <f ca="1">[2]!S_SHARE_TOTAL(A61,$B$3)/10^8</f>
        <v>1.8413288999999999</v>
      </c>
      <c r="D61" s="58">
        <f ca="1">[2]!S_SHARE_LIQA(A61,$B$3)/10^8</f>
        <v>1.0782911899999998</v>
      </c>
      <c r="E61" s="38">
        <f ca="1">[2]!S_WQ_PRECLOSE($A61,$B$3-7,3)</f>
        <v>13.49</v>
      </c>
      <c r="F61" s="38">
        <f ca="1">[2]!S_wQ_CLOSE($A61,$B$3,1)</f>
        <v>14.17</v>
      </c>
      <c r="G61" s="44">
        <f t="shared" ref="G61:G66" ca="1" si="13">F61/E61-1</f>
        <v>5.0407709414381108E-2</v>
      </c>
      <c r="H61" s="68">
        <f ca="1">[2]!s_dq_preclose($A61,$B$3,3)/[2]!s_mq_preclose($A61,$B$3,3)-1</f>
        <v>9.4208494208494198E-2</v>
      </c>
      <c r="I61" s="39">
        <f>[2]!S_FA_EPS_ADJUST(A61,"2011/12/31")</f>
        <v>-0.24262948754022165</v>
      </c>
      <c r="J61" s="45">
        <f>[2]!S_FA_EPS_ADJUST(A61,"2012/12/31")</f>
        <v>-2.1487601318808388E-2</v>
      </c>
      <c r="K61" s="45">
        <f ca="1">[2]!s_est_eps($A61,2013,$B$3)</f>
        <v>0</v>
      </c>
      <c r="L61" s="39">
        <f t="shared" ref="L61:L66" ca="1" si="14">$F61/I61</f>
        <v>-58.401804923447251</v>
      </c>
      <c r="M61" s="45">
        <f t="shared" ref="M61:M66" ca="1" si="15">$F61/J61</f>
        <v>-659.45006097990131</v>
      </c>
      <c r="N61" s="45" t="e">
        <f t="shared" ref="N61:N66" ca="1" si="16">$F61/K61</f>
        <v>#DIV/0!</v>
      </c>
      <c r="O61" s="38">
        <f ca="1">[2]!S_VAL_PB_lf($A61,$B$3)</f>
        <v>3.1279540061950684</v>
      </c>
      <c r="P61" s="136">
        <f>[2]!S_FA_ROE_BASIC($A61,"2012/12/31")/100</f>
        <v>-1.21E-2</v>
      </c>
      <c r="Q61" s="46"/>
      <c r="R61" s="46"/>
      <c r="S61" s="43"/>
    </row>
    <row r="62" spans="1:21">
      <c r="A62" s="38" t="s">
        <v>76</v>
      </c>
      <c r="B62" s="38" t="str">
        <f>[2]!S_INFO_NAME(A62)</f>
        <v>铁汉生态</v>
      </c>
      <c r="C62" s="58">
        <f ca="1">[2]!S_SHARE_TOTAL(A62,$B$3)/10^8</f>
        <v>5.05289404</v>
      </c>
      <c r="D62" s="58">
        <f ca="1">[2]!S_SHARE_LIQA(A62,$B$3)/10^8</f>
        <v>2.9293679400000001</v>
      </c>
      <c r="E62" s="38">
        <f ca="1">[2]!S_WQ_PRECLOSE($A62,$B$3-7,3)</f>
        <v>11.83</v>
      </c>
      <c r="F62" s="38">
        <f ca="1">[2]!S_wQ_CLOSE($A62,$B$3,1)</f>
        <v>11.66</v>
      </c>
      <c r="G62" s="44">
        <f t="shared" ca="1" si="13"/>
        <v>-1.4370245139475935E-2</v>
      </c>
      <c r="H62" s="68">
        <f ca="1">[2]!s_dq_preclose($A62,$B$3,3)/[2]!s_mq_preclose($A62,$B$3,3)-1</f>
        <v>6.9084628670121884E-3</v>
      </c>
      <c r="I62" s="39">
        <f>[2]!S_FA_EPS_ADJUST(A62,"2011/12/31")</f>
        <v>0.27756918175944967</v>
      </c>
      <c r="J62" s="45">
        <f>[2]!S_FA_EPS_ADJUST(A62,"2012/12/31")</f>
        <v>0.42729310898037354</v>
      </c>
      <c r="K62" s="45">
        <f ca="1">[2]!s_est_eps($A62,2013,$B$3)</f>
        <v>0.86870002746582031</v>
      </c>
      <c r="L62" s="39">
        <f t="shared" ca="1" si="14"/>
        <v>42.007545384144734</v>
      </c>
      <c r="M62" s="45">
        <f t="shared" ca="1" si="15"/>
        <v>27.288060010664875</v>
      </c>
      <c r="N62" s="45">
        <f t="shared" ca="1" si="16"/>
        <v>13.422354819090613</v>
      </c>
      <c r="O62" s="38">
        <f ca="1">[2]!S_VAL_PB_lf($A62,$B$3)</f>
        <v>3.352142333984375</v>
      </c>
      <c r="P62" s="136">
        <f>[2]!S_FA_ROE_BASIC($A62,"2012/12/31")/100</f>
        <v>0.14849999999999999</v>
      </c>
      <c r="Q62" s="46"/>
      <c r="R62" s="46"/>
      <c r="S62" s="43"/>
    </row>
    <row r="63" spans="1:21">
      <c r="A63" s="38" t="s">
        <v>77</v>
      </c>
      <c r="B63" s="38" t="str">
        <f>[2]!S_INFO_NAME(A63)</f>
        <v>蒙草抗旱</v>
      </c>
      <c r="C63" s="58">
        <f ca="1">[2]!S_SHARE_TOTAL(A63,$B$3)/10^8</f>
        <v>4.4039227199999997</v>
      </c>
      <c r="D63" s="58">
        <f ca="1">[2]!S_SHARE_LIQA(A63,$B$3)/10^8</f>
        <v>2.0134056</v>
      </c>
      <c r="E63" s="38">
        <f ca="1">[2]!S_WQ_PRECLOSE($A63,$B$3-7,3)</f>
        <v>12.92</v>
      </c>
      <c r="F63" s="38">
        <f ca="1">[2]!S_wQ_CLOSE($A63,$B$3,1)</f>
        <v>13.22</v>
      </c>
      <c r="G63" s="44">
        <f t="shared" ca="1" si="13"/>
        <v>2.3219814241486114E-2</v>
      </c>
      <c r="H63" s="68">
        <f ca="1">[2]!s_dq_preclose($A63,$B$3,3)/[2]!s_mq_preclose($A63,$B$3,3)-1</f>
        <v>2.7276026447215163E-2</v>
      </c>
      <c r="I63" s="39">
        <f>[2]!S_FA_EPS_ADJUST(A63,"2011/12/31")</f>
        <v>0.1850765936464934</v>
      </c>
      <c r="J63" s="45">
        <f>[2]!S_FA_EPS_ADJUST(A63,"2012/12/31")</f>
        <v>0.28895274184102848</v>
      </c>
      <c r="K63" s="45">
        <f ca="1">[2]!s_est_eps($A63,2013,$B$3)</f>
        <v>0.63609999418258667</v>
      </c>
      <c r="L63" s="39">
        <f t="shared" ca="1" si="14"/>
        <v>71.429886078684461</v>
      </c>
      <c r="M63" s="45">
        <f t="shared" ca="1" si="15"/>
        <v>45.751426049015222</v>
      </c>
      <c r="N63" s="45">
        <f t="shared" ca="1" si="16"/>
        <v>20.782895961173868</v>
      </c>
      <c r="O63" s="38">
        <f ca="1">[2]!S_VAL_PB_lf($A63,$B$3)</f>
        <v>4.4908051490783691</v>
      </c>
      <c r="P63" s="136">
        <f>[2]!S_FA_ROE_BASIC($A63,"2012/12/31")/100</f>
        <v>0.26960000000000001</v>
      </c>
      <c r="Q63" s="46"/>
      <c r="R63" s="46"/>
      <c r="S63" s="43"/>
    </row>
    <row r="64" spans="1:21">
      <c r="A64" s="38" t="s">
        <v>78</v>
      </c>
      <c r="B64" s="38" t="str">
        <f>[2]!S_INFO_NAME(A64)</f>
        <v>棕榈园林</v>
      </c>
      <c r="C64" s="58">
        <f ca="1">[2]!S_SHARE_TOTAL(A64,$B$3)/10^8</f>
        <v>4.6079999999999997</v>
      </c>
      <c r="D64" s="58">
        <f ca="1">[2]!S_SHARE_LIQA(A64,$B$3)/10^8</f>
        <v>2.5651982100000001</v>
      </c>
      <c r="E64" s="38">
        <f ca="1">[2]!S_WQ_PRECLOSE($A64,$B$3-7,3)</f>
        <v>17.79</v>
      </c>
      <c r="F64" s="38">
        <f ca="1">[2]!S_wQ_CLOSE($A64,$B$3,1)</f>
        <v>17.21</v>
      </c>
      <c r="G64" s="44">
        <f t="shared" ca="1" si="13"/>
        <v>-3.260258572231578E-2</v>
      </c>
      <c r="H64" s="68">
        <f ca="1">[2]!s_dq_preclose($A64,$B$3,3)/[2]!s_mq_preclose($A64,$B$3,3)-1</f>
        <v>-3.314606741573034E-2</v>
      </c>
      <c r="I64" s="39">
        <f>[2]!S_FA_EPS_ADJUST(A64,"2011/12/31")</f>
        <v>0.59994722539062495</v>
      </c>
      <c r="J64" s="45">
        <f>[2]!S_FA_EPS_ADJUST(A64,"2012/12/31")</f>
        <v>0.64592854069010419</v>
      </c>
      <c r="K64" s="45">
        <f ca="1">[2]!s_est_eps($A64,2013,$B$3)</f>
        <v>0</v>
      </c>
      <c r="L64" s="39">
        <f t="shared" ca="1" si="14"/>
        <v>28.68585647478341</v>
      </c>
      <c r="M64" s="45">
        <f t="shared" ca="1" si="15"/>
        <v>26.64381416187771</v>
      </c>
      <c r="N64" s="45" t="e">
        <f t="shared" ca="1" si="16"/>
        <v>#DIV/0!</v>
      </c>
      <c r="O64" s="38">
        <f ca="1">[2]!S_VAL_PB_lf($A64,$B$3)</f>
        <v>3.1641910076141357</v>
      </c>
      <c r="P64" s="136">
        <f>[2]!S_FA_ROE_BASIC($A64,"2012/12/31")/100</f>
        <v>0.1447</v>
      </c>
      <c r="Q64" s="46"/>
      <c r="R64" s="46"/>
      <c r="S64" s="43"/>
    </row>
    <row r="65" spans="1:19">
      <c r="A65" s="38" t="s">
        <v>79</v>
      </c>
      <c r="B65" s="38" t="str">
        <f>[2]!S_INFO_NAME(A65)</f>
        <v>东方园林</v>
      </c>
      <c r="C65" s="58">
        <f ca="1">[2]!S_SHARE_TOTAL(A65,$B$3)/10^8</f>
        <v>10.038852690000001</v>
      </c>
      <c r="D65" s="58">
        <f ca="1">[2]!S_SHARE_LIQA(A65,$B$3)/10^8</f>
        <v>4.5269536500000003</v>
      </c>
      <c r="E65" s="38">
        <f ca="1">[2]!S_WQ_PRECLOSE($A65,$B$3-7,3)</f>
        <v>16.98</v>
      </c>
      <c r="F65" s="38">
        <f ca="1">[2]!S_wQ_CLOSE($A65,$B$3,1)</f>
        <v>16.510000000000002</v>
      </c>
      <c r="G65" s="44">
        <f t="shared" ca="1" si="13"/>
        <v>-2.7679623085983485E-2</v>
      </c>
      <c r="H65" s="68">
        <f ca="1">[2]!s_dq_preclose($A65,$B$3,3)/[2]!s_mq_preclose($A65,$B$3,3)-1</f>
        <v>0</v>
      </c>
      <c r="I65" s="39">
        <f>[2]!S_FA_EPS_ADJUST(A65,"2011/12/31")</f>
        <v>0.44799428133654584</v>
      </c>
      <c r="J65" s="45">
        <f>[2]!S_FA_EPS_ADJUST(A65,"2012/12/31")</f>
        <v>0.68545973798924231</v>
      </c>
      <c r="K65" s="45">
        <f ca="1">[2]!s_est_eps($A65,2013,$B$3)</f>
        <v>1.3977999687194824</v>
      </c>
      <c r="L65" s="39">
        <f t="shared" ca="1" si="14"/>
        <v>36.853148997223983</v>
      </c>
      <c r="M65" s="45">
        <f t="shared" ca="1" si="15"/>
        <v>24.086024437308545</v>
      </c>
      <c r="N65" s="45">
        <f t="shared" ca="1" si="16"/>
        <v>11.8114182068016</v>
      </c>
      <c r="O65" s="38">
        <f ca="1">[2]!S_VAL_PB_lf($A65,$B$3)</f>
        <v>3.3344376087188721</v>
      </c>
      <c r="P65" s="136">
        <f>[2]!S_FA_ROE_BASIC($A65,"2012/12/31")/100</f>
        <v>0.30230000000000001</v>
      </c>
      <c r="Q65" s="46"/>
      <c r="R65" s="46"/>
      <c r="S65" s="43"/>
    </row>
    <row r="66" spans="1:19">
      <c r="A66" s="38" t="s">
        <v>80</v>
      </c>
      <c r="B66" s="38" t="str">
        <f>[2]!S_INFO_NAME(A66)</f>
        <v>普邦园林</v>
      </c>
      <c r="C66" s="58">
        <f ca="1">[2]!S_SHARE_TOTAL(A66,$B$3)/10^8</f>
        <v>5.5897600000000001</v>
      </c>
      <c r="D66" s="58">
        <f ca="1">[2]!S_SHARE_LIQA(A66,$B$3)/10^8</f>
        <v>2.4685600000000001</v>
      </c>
      <c r="E66" s="38">
        <f ca="1">[2]!S_WQ_PRECLOSE($A66,$B$3-7,3)</f>
        <v>12.15</v>
      </c>
      <c r="F66" s="38">
        <f ca="1">[2]!S_wQ_CLOSE($A66,$B$3,1)</f>
        <v>12.66</v>
      </c>
      <c r="G66" s="44">
        <f t="shared" ca="1" si="13"/>
        <v>4.1975308641975184E-2</v>
      </c>
      <c r="H66" s="68">
        <f ca="1">[2]!s_dq_preclose($A66,$B$3,3)/[2]!s_mq_preclose($A66,$B$3,3)-1</f>
        <v>5.8528428093645335E-2</v>
      </c>
      <c r="I66" s="39">
        <f>[2]!S_FA_EPS_ADJUST(A66,"2011/12/31")</f>
        <v>0.30079241187457062</v>
      </c>
      <c r="J66" s="45">
        <f>[2]!S_FA_EPS_ADJUST(A66,"2012/12/31")</f>
        <v>0.42969154401977899</v>
      </c>
      <c r="K66" s="45">
        <f ca="1">[2]!s_est_eps($A66,2013,$B$3)</f>
        <v>0.58179998397827148</v>
      </c>
      <c r="L66" s="39">
        <f t="shared" ca="1" si="14"/>
        <v>42.088827710451604</v>
      </c>
      <c r="M66" s="45">
        <f t="shared" ca="1" si="15"/>
        <v>29.462995435202821</v>
      </c>
      <c r="N66" s="45">
        <f t="shared" ca="1" si="16"/>
        <v>21.760055600951709</v>
      </c>
      <c r="O66" s="38">
        <f ca="1">[2]!S_VAL_PB_lf($A66,$B$3)</f>
        <v>3.2960777282714844</v>
      </c>
      <c r="P66" s="136">
        <f>[2]!S_FA_ROE_BASIC($A66,"2012/12/31")/100</f>
        <v>0.16200000000000001</v>
      </c>
      <c r="Q66" s="46"/>
      <c r="R66" s="46"/>
      <c r="S66" s="43"/>
    </row>
    <row r="67" spans="1:19">
      <c r="A67" s="324" t="s">
        <v>199</v>
      </c>
      <c r="B67" s="323"/>
      <c r="C67" s="56"/>
      <c r="D67" s="56"/>
      <c r="E67" s="38"/>
      <c r="F67" s="38"/>
      <c r="G67" s="38"/>
      <c r="H67" s="39"/>
      <c r="I67" s="39"/>
      <c r="J67" s="45"/>
      <c r="K67" s="41"/>
      <c r="L67" s="39"/>
      <c r="M67" s="45"/>
      <c r="N67" s="41"/>
      <c r="O67" s="38"/>
      <c r="P67" s="39"/>
      <c r="Q67" s="42"/>
      <c r="R67" s="42"/>
      <c r="S67" s="43"/>
    </row>
    <row r="68" spans="1:19">
      <c r="A68" s="38" t="s">
        <v>81</v>
      </c>
      <c r="B68" s="38" t="str">
        <f>[2]!S_INFO_NAME(A68)</f>
        <v>格林美</v>
      </c>
      <c r="C68" s="58">
        <f ca="1">[2]!S_SHARE_TOTAL(A68,$B$3)/10^8</f>
        <v>9.2384016699999982</v>
      </c>
      <c r="D68" s="58">
        <f ca="1">[2]!S_SHARE_LIQA(A68,$B$3)/10^8</f>
        <v>7.5344971699999999</v>
      </c>
      <c r="E68" s="38">
        <f ca="1">[2]!S_WQ_PRECLOSE($A68,$B$3-7,3)</f>
        <v>11.19</v>
      </c>
      <c r="F68" s="38">
        <f ca="1">[2]!S_wQ_CLOSE($A68,$B$3,1)</f>
        <v>12.04</v>
      </c>
      <c r="G68" s="44">
        <f ca="1">F68/E68-1</f>
        <v>7.5960679177837331E-2</v>
      </c>
      <c r="H68" s="68">
        <f ca="1">[2]!s_dq_preclose($A68,$B$3,3)/[2]!s_mq_preclose($A68,$B$3,3)-1</f>
        <v>7.5960679177837331E-2</v>
      </c>
      <c r="I68" s="39">
        <f>[2]!S_FA_EPS_ADJUST($A68,"2011/12/31")</f>
        <v>0.13047752031764603</v>
      </c>
      <c r="J68" s="45">
        <f>[2]!S_FA_EPS_ADJUST(A68,"2012/12/31")</f>
        <v>0.14573470154172244</v>
      </c>
      <c r="K68" s="45">
        <f ca="1">[2]!s_est_eps($A68,2013,$B$3)</f>
        <v>0.21529999375343323</v>
      </c>
      <c r="L68" s="39">
        <f t="shared" ref="L68:N71" ca="1" si="17">$F68/I68</f>
        <v>92.276431761492375</v>
      </c>
      <c r="M68" s="45">
        <f t="shared" ca="1" si="17"/>
        <v>82.615875784073722</v>
      </c>
      <c r="N68" s="45">
        <f t="shared" ca="1" si="17"/>
        <v>55.921970967581629</v>
      </c>
      <c r="O68" s="38">
        <f ca="1">[2]!S_VAL_PB_lf($A68,$B$3)</f>
        <v>2.7054798603057861</v>
      </c>
      <c r="P68" s="136">
        <f>[2]!S_FA_ROE_BASIC($A68,"2012/12/31")/100</f>
        <v>6.13E-2</v>
      </c>
      <c r="Q68" s="46"/>
      <c r="R68" s="46"/>
      <c r="S68" s="43"/>
    </row>
    <row r="69" spans="1:19">
      <c r="A69" s="38" t="s">
        <v>82</v>
      </c>
      <c r="B69" s="38" t="str">
        <f>[2]!S_INFO_NAME(A69)</f>
        <v>凯美特气</v>
      </c>
      <c r="C69" s="58">
        <f ca="1">[2]!S_SHARE_TOTAL(A69,$B$3)/10^8</f>
        <v>4.05</v>
      </c>
      <c r="D69" s="58">
        <f ca="1">[2]!S_SHARE_LIQA(A69,$B$3)/10^8</f>
        <v>1.377</v>
      </c>
      <c r="E69" s="38">
        <f ca="1">[2]!S_WQ_PRECLOSE($A69,$B$3-7,3)</f>
        <v>13.62</v>
      </c>
      <c r="F69" s="38">
        <f ca="1">[2]!S_wQ_CLOSE($A69,$B$3,1)</f>
        <v>12.47</v>
      </c>
      <c r="G69" s="44">
        <f ca="1">F69/E69-1</f>
        <v>-8.4434654919236296E-2</v>
      </c>
      <c r="H69" s="68">
        <f ca="1">[2]!s_dq_preclose($A69,$B$3,3)/[2]!s_mq_preclose($A69,$B$3,3)-1</f>
        <v>-7.4239049740163376E-2</v>
      </c>
      <c r="I69" s="39">
        <f>[2]!S_FA_EPS_ADJUST($A69,"2011/12/31")</f>
        <v>0.1844643</v>
      </c>
      <c r="J69" s="45">
        <f>[2]!S_FA_EPS_ADJUST(A69,"2012/12/31")</f>
        <v>0.10069459345679013</v>
      </c>
      <c r="K69" s="45">
        <f ca="1">[2]!s_est_eps($A69,2013,$B$3)</f>
        <v>0.23669999837875366</v>
      </c>
      <c r="L69" s="39">
        <f t="shared" ca="1" si="17"/>
        <v>67.601156429726515</v>
      </c>
      <c r="M69" s="45">
        <f t="shared" ca="1" si="17"/>
        <v>123.83981673605051</v>
      </c>
      <c r="N69" s="45">
        <f t="shared" ca="1" si="17"/>
        <v>52.682721104400798</v>
      </c>
      <c r="O69" s="38">
        <f ca="1">[2]!S_VAL_PB_lf($A69,$B$3)</f>
        <v>6.2673196792602539</v>
      </c>
      <c r="P69" s="136">
        <f>[2]!S_FA_ROE_BASIC($A69,"2012/12/31")/100</f>
        <v>5.5300000000000002E-2</v>
      </c>
      <c r="Q69" s="46"/>
      <c r="R69" s="46"/>
      <c r="S69" s="43"/>
    </row>
    <row r="70" spans="1:19">
      <c r="A70" s="38" t="s">
        <v>83</v>
      </c>
      <c r="B70" s="38" t="str">
        <f>[2]!S_INFO_NAME(A70)</f>
        <v>怡球资源</v>
      </c>
      <c r="C70" s="58">
        <f ca="1">[2]!S_SHARE_TOTAL(A70,$B$3)/10^8</f>
        <v>5.33</v>
      </c>
      <c r="D70" s="58">
        <f ca="1">[2]!S_SHARE_LIQA(A70,$B$3)/10^8</f>
        <v>2.2254049999999999</v>
      </c>
      <c r="E70" s="38">
        <f ca="1">[2]!S_WQ_PRECLOSE($A70,$B$3-7,3)</f>
        <v>8.09</v>
      </c>
      <c r="F70" s="38">
        <f ca="1">[2]!S_wQ_CLOSE($A70,$B$3,1)</f>
        <v>8.31</v>
      </c>
      <c r="G70" s="44">
        <f ca="1">F70/E70-1</f>
        <v>2.7194066749073098E-2</v>
      </c>
      <c r="H70" s="68">
        <f ca="1">[2]!s_dq_preclose($A70,$B$3,3)/[2]!s_mq_preclose($A70,$B$3,3)-1</f>
        <v>6.7665223658399665E-3</v>
      </c>
      <c r="I70" s="39">
        <f>[2]!S_FA_EPS_ADJUST($A70,"2011/12/31")</f>
        <v>0.57300093243902439</v>
      </c>
      <c r="J70" s="45">
        <f>[2]!S_FA_EPS_ADJUST(A70,"2012/12/31")</f>
        <v>0.30819752519699811</v>
      </c>
      <c r="K70" s="45">
        <f ca="1">[2]!s_est_eps($A70,2013,$B$3)</f>
        <v>0.27000001072883606</v>
      </c>
      <c r="L70" s="39">
        <f t="shared" ca="1" si="17"/>
        <v>14.50259420107367</v>
      </c>
      <c r="M70" s="45">
        <f t="shared" ca="1" si="17"/>
        <v>26.963227542752964</v>
      </c>
      <c r="N70" s="45">
        <f t="shared" ca="1" si="17"/>
        <v>30.777776554778821</v>
      </c>
      <c r="O70" s="38">
        <f ca="1">[2]!S_VAL_PB_lf($A70,$B$3)</f>
        <v>2.0156810283660889</v>
      </c>
      <c r="P70" s="136">
        <f>[2]!S_FA_ROE_BASIC($A70,"2012/12/31")/100</f>
        <v>9.3900000000000011E-2</v>
      </c>
      <c r="Q70" s="46"/>
      <c r="R70" s="46"/>
      <c r="S70" s="43"/>
    </row>
    <row r="71" spans="1:19">
      <c r="A71" s="38" t="s">
        <v>84</v>
      </c>
      <c r="B71" s="38" t="str">
        <f>[2]!S_INFO_NAME(A71)</f>
        <v>东江环保</v>
      </c>
      <c r="C71" s="58">
        <f ca="1">[2]!S_SHARE_TOTAL(A71,$B$3)/10^8</f>
        <v>3.4734684100000002</v>
      </c>
      <c r="D71" s="58">
        <f ca="1">[2]!S_SHARE_LIQA(A71,$B$3)/10^8</f>
        <v>1.2657334500000001</v>
      </c>
      <c r="E71" s="38">
        <f ca="1">[2]!S_WQ_PRECLOSE($A71,$B$3-7,3)</f>
        <v>26.5</v>
      </c>
      <c r="F71" s="38">
        <f ca="1">[2]!S_wQ_CLOSE($A71,$B$3,1)</f>
        <v>28</v>
      </c>
      <c r="G71" s="44">
        <f ca="1">F71/E71-1</f>
        <v>5.6603773584905648E-2</v>
      </c>
      <c r="H71" s="68">
        <f ca="1">[2]!s_dq_preclose($A71,$B$3,3)/[2]!s_mq_preclose($A71,$B$3,3)-1</f>
        <v>2.4515184778631571E-2</v>
      </c>
      <c r="I71" s="39">
        <f>[2]!S_FA_EPS_ADJUST($A71,"2011/12/31")</f>
        <v>0.58651830505635716</v>
      </c>
      <c r="J71" s="45">
        <f>[2]!S_FA_EPS_ADJUST(A71,"2012/12/31")</f>
        <v>0.76783713714557722</v>
      </c>
      <c r="K71" s="45">
        <f ca="1">[2]!s_est_eps($A71,2013,$B$3)</f>
        <v>0.96069997549057007</v>
      </c>
      <c r="L71" s="39">
        <f t="shared" ca="1" si="17"/>
        <v>47.739345487792654</v>
      </c>
      <c r="M71" s="45">
        <f t="shared" ca="1" si="17"/>
        <v>36.466066364137546</v>
      </c>
      <c r="N71" s="45">
        <f t="shared" ca="1" si="17"/>
        <v>29.145415545266495</v>
      </c>
      <c r="O71" s="38">
        <f ca="1">[2]!S_VAL_PB_lf($A71,$B$3)</f>
        <v>4.0016489028930664</v>
      </c>
      <c r="P71" s="136">
        <f>[2]!S_FA_ROE_BASIC($A71,"2012/12/31")/100</f>
        <v>0.1537</v>
      </c>
      <c r="Q71" s="46"/>
      <c r="R71" s="46"/>
      <c r="S71" s="43"/>
    </row>
    <row r="72" spans="1:19">
      <c r="A72" s="324" t="s">
        <v>26</v>
      </c>
      <c r="B72" s="323"/>
      <c r="C72" s="56"/>
      <c r="D72" s="56"/>
      <c r="E72" s="38"/>
      <c r="F72" s="38"/>
      <c r="G72" s="38"/>
      <c r="H72" s="39"/>
      <c r="I72" s="39"/>
      <c r="J72" s="45"/>
      <c r="K72" s="41"/>
      <c r="L72" s="39"/>
      <c r="M72" s="45"/>
      <c r="N72" s="41"/>
      <c r="O72" s="38"/>
      <c r="P72" s="39"/>
      <c r="Q72" s="42"/>
      <c r="R72" s="42"/>
      <c r="S72" s="43"/>
    </row>
    <row r="73" spans="1:19">
      <c r="A73" s="38" t="s">
        <v>85</v>
      </c>
      <c r="B73" s="38" t="str">
        <f>[2]!S_INFO_NAME(A73)</f>
        <v>凯迪电力</v>
      </c>
      <c r="C73" s="58">
        <f ca="1">[2]!S_SHARE_TOTAL(A73,$B$3)/10^8</f>
        <v>9.4330879999999997</v>
      </c>
      <c r="D73" s="58">
        <f ca="1">[2]!S_SHARE_LIQA(A73,$B$3)/10^8</f>
        <v>9.4045731700000008</v>
      </c>
      <c r="E73" s="38">
        <f ca="1">[2]!S_WQ_PRECLOSE($A73,$B$3-7,3)</f>
        <v>8.1999999999999993</v>
      </c>
      <c r="F73" s="38">
        <f ca="1">[2]!S_wQ_CLOSE($A73,$B$3,1)</f>
        <v>7.5</v>
      </c>
      <c r="G73" s="44">
        <f ca="1">F73/E73-1</f>
        <v>-8.536585365853655E-2</v>
      </c>
      <c r="H73" s="68">
        <f ca="1">[2]!s_dq_preclose($A73,$B$3,3)/[2]!s_mq_preclose($A73,$B$3,3)-1</f>
        <v>1.3513513513513375E-2</v>
      </c>
      <c r="I73" s="39">
        <f>[2]!S_FA_EPS_ADJUST(A73,"2011/12/31")</f>
        <v>0.79987525810211879</v>
      </c>
      <c r="J73" s="45">
        <f>[2]!S_FA_EPS_ADJUST(A73,"2012/12/31")</f>
        <v>3.651141331449468E-2</v>
      </c>
      <c r="K73" s="45">
        <f ca="1">[2]!s_est_eps($A73,2013,$B$3)</f>
        <v>0.12110000103712082</v>
      </c>
      <c r="L73" s="39">
        <f t="shared" ref="L73:N75" ca="1" si="18">$F73/I73</f>
        <v>9.3764620470889568</v>
      </c>
      <c r="M73" s="45">
        <f t="shared" ca="1" si="18"/>
        <v>205.41522004086795</v>
      </c>
      <c r="N73" s="45">
        <f t="shared" ca="1" si="18"/>
        <v>61.932286835414828</v>
      </c>
      <c r="O73" s="38">
        <f ca="1">[2]!S_VAL_PB_lf($A73,$B$3)</f>
        <v>2.7955532073974609</v>
      </c>
      <c r="P73" s="136">
        <f>[2]!S_FA_ROE_BASIC($A73,"2012/12/31")/100</f>
        <v>1.3500000000000002E-2</v>
      </c>
      <c r="Q73" s="46"/>
      <c r="R73" s="46"/>
      <c r="S73" s="43"/>
    </row>
    <row r="74" spans="1:19">
      <c r="A74" s="38" t="s">
        <v>86</v>
      </c>
      <c r="B74" s="38" t="str">
        <f>[2]!S_INFO_NAME(A74)</f>
        <v>长青集团</v>
      </c>
      <c r="C74" s="58">
        <f ca="1">[2]!S_SHARE_TOTAL(A74,$B$3)/10^8</f>
        <v>1.490065</v>
      </c>
      <c r="D74" s="58">
        <f ca="1">[2]!S_SHARE_LIQA(A74,$B$3)/10^8</f>
        <v>0.38109999999999999</v>
      </c>
      <c r="E74" s="38">
        <f ca="1">[2]!S_WQ_PRECLOSE($A74,$B$3-7,3)</f>
        <v>17.48</v>
      </c>
      <c r="F74" s="38">
        <f ca="1">[2]!S_wQ_CLOSE($A74,$B$3,1)</f>
        <v>16.96</v>
      </c>
      <c r="G74" s="44">
        <f ca="1">F74/E74-1</f>
        <v>-2.9748283752860427E-2</v>
      </c>
      <c r="H74" s="68">
        <f ca="1">[2]!s_dq_preclose($A74,$B$3,3)/[2]!s_mq_preclose($A74,$B$3,3)-1</f>
        <v>7.724301841949055E-3</v>
      </c>
      <c r="I74" s="39">
        <f>[2]!S_FA_EPS_ADJUST(A74,"2011/12/31")</f>
        <v>0.53704383627559871</v>
      </c>
      <c r="J74" s="45">
        <f>[2]!S_FA_EPS_ADJUST(A74,"2012/12/31")</f>
        <v>0.40277706636958788</v>
      </c>
      <c r="K74" s="45">
        <f ca="1">[2]!s_est_eps($A74,2013,$B$3)</f>
        <v>0</v>
      </c>
      <c r="L74" s="39">
        <f t="shared" ca="1" si="18"/>
        <v>31.580289828140796</v>
      </c>
      <c r="M74" s="45">
        <f t="shared" ca="1" si="18"/>
        <v>42.107660579754857</v>
      </c>
      <c r="N74" s="45" t="e">
        <f t="shared" ca="1" si="18"/>
        <v>#DIV/0!</v>
      </c>
      <c r="O74" s="38">
        <f ca="1">[2]!S_VAL_PB_lf($A74,$B$3)</f>
        <v>2.3779335021972656</v>
      </c>
      <c r="P74" s="136">
        <f>[2]!S_FA_ROE_BASIC($A74,"2012/12/31")/100</f>
        <v>5.6799999999999996E-2</v>
      </c>
      <c r="Q74" s="46"/>
      <c r="R74" s="46"/>
      <c r="S74" s="43"/>
    </row>
    <row r="75" spans="1:19">
      <c r="A75" s="38" t="s">
        <v>87</v>
      </c>
      <c r="B75" s="38" t="str">
        <f>[2]!S_INFO_NAME(A75)</f>
        <v>迪森股份</v>
      </c>
      <c r="C75" s="58">
        <f ca="1">[2]!S_SHARE_TOTAL(A75,$B$3)/10^8</f>
        <v>3.1384987600000001</v>
      </c>
      <c r="D75" s="58">
        <f ca="1">[2]!S_SHARE_LIQA(A75,$B$3)/10^8</f>
        <v>1.6142979399999999</v>
      </c>
      <c r="E75" s="38">
        <f ca="1">[2]!S_WQ_PRECLOSE($A75,$B$3-7,3)</f>
        <v>12.4</v>
      </c>
      <c r="F75" s="38">
        <f ca="1">[2]!S_wQ_CLOSE($A75,$B$3,1)</f>
        <v>11.62</v>
      </c>
      <c r="G75" s="44">
        <f ca="1">F75/E75-1</f>
        <v>-6.290322580645169E-2</v>
      </c>
      <c r="H75" s="68">
        <f ca="1">[2]!s_dq_preclose($A75,$B$3,3)/[2]!s_mq_preclose($A75,$B$3,3)-1</f>
        <v>-2.02360876897133E-2</v>
      </c>
      <c r="I75" s="39">
        <f>[2]!S_FA_EPS_ADJUST(A75,"2011/12/31")</f>
        <v>0.14710292487099788</v>
      </c>
      <c r="J75" s="45">
        <f>[2]!S_FA_EPS_ADJUST(A75,"2012/12/31")</f>
        <v>0.18917258788402389</v>
      </c>
      <c r="K75" s="45">
        <f ca="1">[2]!s_est_eps($A75,2013,$B$3)</f>
        <v>0.36710000038146973</v>
      </c>
      <c r="L75" s="39">
        <f t="shared" ca="1" si="18"/>
        <v>78.992311065127865</v>
      </c>
      <c r="M75" s="45">
        <f t="shared" ca="1" si="18"/>
        <v>61.425390062982473</v>
      </c>
      <c r="N75" s="45">
        <f t="shared" ca="1" si="18"/>
        <v>31.653500375715463</v>
      </c>
      <c r="O75" s="38">
        <f ca="1">[2]!S_VAL_PB_lf($A75,$B$3)</f>
        <v>4.7360744476318359</v>
      </c>
      <c r="P75" s="136">
        <f>[2]!S_FA_ROE_BASIC($A75,"2012/12/31")/100</f>
        <v>0.12809999999999999</v>
      </c>
      <c r="Q75" s="46"/>
      <c r="R75" s="46"/>
      <c r="S75" s="43"/>
    </row>
    <row r="76" spans="1:19" ht="13.5" thickBot="1">
      <c r="A76" s="47"/>
      <c r="B76" s="47"/>
      <c r="C76" s="47"/>
      <c r="D76" s="47"/>
      <c r="E76" s="48"/>
      <c r="F76" s="48"/>
      <c r="G76" s="48"/>
      <c r="H76" s="48"/>
      <c r="I76" s="48"/>
      <c r="J76" s="49"/>
      <c r="K76" s="50" t="s">
        <v>20</v>
      </c>
      <c r="L76" s="51">
        <f ca="1">AVERAGE(L9:L33,L35:L45,L47:L54,L56:L59,L61:L66,L68:L71,L73:L75)</f>
        <v>176.78034813054691</v>
      </c>
      <c r="M76" s="51">
        <f ca="1">AVERAGE(M9:M33,M35:M45,M47:M54,M56:M59,M61:M66,M68:M71,M73:M75)</f>
        <v>58.334681631878119</v>
      </c>
      <c r="N76" s="51" t="e">
        <f ca="1">AVERAGE(N9:N33,N35:N45,N47:N54,N56:N59,N61:N66,N68:N71,N73:N75)</f>
        <v>#DIV/0!</v>
      </c>
      <c r="O76" s="51">
        <f ca="1">AVERAGE(O9:O33,O35:O45,O47:O54,O56:O59,O61:O66,O68:O71,O73:O75)</f>
        <v>3.6500151079209124</v>
      </c>
      <c r="P76" s="137"/>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55:B55"/>
    <mergeCell ref="A60:B60"/>
    <mergeCell ref="A67:B67"/>
    <mergeCell ref="A72:B72"/>
    <mergeCell ref="A8:B8"/>
    <mergeCell ref="A34:B34"/>
    <mergeCell ref="A46:B46"/>
    <mergeCell ref="A4:P5"/>
    <mergeCell ref="A6:A7"/>
    <mergeCell ref="B6:B7"/>
    <mergeCell ref="E6:E7"/>
    <mergeCell ref="F6:F7"/>
    <mergeCell ref="G6:G7"/>
    <mergeCell ref="C6:C7"/>
    <mergeCell ref="D6:D7"/>
    <mergeCell ref="H6:H7"/>
    <mergeCell ref="I6:K6"/>
    <mergeCell ref="L6:N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K4" activePane="bottomRight" state="frozen"/>
      <selection pane="topRight" activeCell="K1" sqref="K1"/>
      <selection pane="bottomLeft" activeCell="A4" sqref="A4"/>
      <selection pane="bottomRight" activeCell="B6" sqref="B6"/>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8" t="s">
        <v>121</v>
      </c>
      <c r="L1" s="278" t="s">
        <v>124</v>
      </c>
      <c r="M1" s="279" t="s">
        <v>125</v>
      </c>
      <c r="N1" s="224" t="str">
        <f>[2]!HisQuote("[851641.SI,850729.SI,851621.SI]","[Close]","5",,,-3,"Y",2,2,1,1,1,1,2,1,1,,3)</f>
        <v>Wind资讯</v>
      </c>
      <c r="O1" s="279" t="s">
        <v>126</v>
      </c>
      <c r="P1" s="278" t="s">
        <v>127</v>
      </c>
      <c r="Q1" s="278" t="s">
        <v>128</v>
      </c>
      <c r="R1" s="105"/>
      <c r="S1" s="90"/>
      <c r="T1" s="328" t="s">
        <v>112</v>
      </c>
      <c r="U1" s="329"/>
      <c r="V1" s="329"/>
      <c r="W1" s="329"/>
      <c r="X1" s="329"/>
      <c r="Y1" s="329"/>
      <c r="Z1" s="329"/>
      <c r="AA1" s="330"/>
      <c r="AB1" s="90"/>
      <c r="AC1" s="328" t="s">
        <v>113</v>
      </c>
      <c r="AD1" s="329"/>
      <c r="AE1" s="329"/>
      <c r="AF1" s="329"/>
      <c r="AG1" s="329"/>
      <c r="AH1" s="329"/>
      <c r="AI1" s="329"/>
      <c r="AJ1" s="330"/>
      <c r="AK1" s="90"/>
      <c r="AL1" s="328" t="s">
        <v>114</v>
      </c>
      <c r="AM1" s="329"/>
      <c r="AN1" s="329"/>
      <c r="AO1" s="329"/>
      <c r="AP1" s="329"/>
      <c r="AQ1" s="329"/>
      <c r="AR1" s="329"/>
      <c r="AS1" s="329"/>
      <c r="AU1" s="328" t="s">
        <v>112</v>
      </c>
      <c r="AV1" s="329"/>
      <c r="AW1" s="329"/>
      <c r="AX1" s="329"/>
      <c r="AY1" s="329"/>
      <c r="AZ1" s="329"/>
      <c r="BA1" s="329"/>
      <c r="BB1" s="330"/>
    </row>
    <row r="2" spans="1:54">
      <c r="D2" s="252"/>
      <c r="E2" s="252"/>
      <c r="F2" s="252"/>
      <c r="G2" s="252"/>
      <c r="H2" s="252"/>
      <c r="J2" s="129"/>
      <c r="K2" s="129" t="s">
        <v>122</v>
      </c>
      <c r="L2" s="129" t="s">
        <v>129</v>
      </c>
      <c r="M2" s="280" t="s">
        <v>130</v>
      </c>
      <c r="N2" s="114"/>
      <c r="O2" s="282" t="s">
        <v>131</v>
      </c>
      <c r="P2" s="283" t="s">
        <v>132</v>
      </c>
      <c r="Q2" s="129" t="s">
        <v>133</v>
      </c>
      <c r="R2" s="109" t="s">
        <v>134</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2203</v>
      </c>
      <c r="K3" s="94" t="s">
        <v>123</v>
      </c>
      <c r="L3" s="94" t="s">
        <v>123</v>
      </c>
      <c r="M3" s="281" t="s">
        <v>123</v>
      </c>
      <c r="N3" s="281" t="s">
        <v>2</v>
      </c>
      <c r="O3" s="284" t="s">
        <v>123</v>
      </c>
      <c r="P3" s="285" t="s">
        <v>123</v>
      </c>
      <c r="Q3" s="94" t="s">
        <v>123</v>
      </c>
      <c r="R3" s="97" t="s">
        <v>123</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7">
        <f ca="1">A6-7</f>
        <v>41841</v>
      </c>
      <c r="B4" s="119" t="s">
        <v>121</v>
      </c>
      <c r="C4" s="119" t="s">
        <v>124</v>
      </c>
      <c r="D4" s="119" t="s">
        <v>125</v>
      </c>
      <c r="E4" s="119" t="s">
        <v>126</v>
      </c>
      <c r="F4" s="119" t="s">
        <v>127</v>
      </c>
      <c r="G4" s="119" t="s">
        <v>128</v>
      </c>
      <c r="H4" s="118"/>
      <c r="J4" s="99">
        <v>40755</v>
      </c>
      <c r="K4" s="87">
        <v>2972.0790000000002</v>
      </c>
      <c r="L4" s="87">
        <v>2701.7289999999998</v>
      </c>
      <c r="M4" s="87">
        <v>5521.0604999999996</v>
      </c>
      <c r="N4" s="107">
        <v>40755</v>
      </c>
      <c r="O4" s="87">
        <v>1699.39</v>
      </c>
      <c r="P4" s="87">
        <v>7215.38</v>
      </c>
      <c r="Q4" s="87">
        <v>2146.62</v>
      </c>
      <c r="R4" s="87">
        <v>2746.4367905683607</v>
      </c>
      <c r="T4" s="74">
        <f t="shared" ref="T4:T67" si="1">J4</f>
        <v>40755</v>
      </c>
      <c r="U4" s="75">
        <f>K4/K$4-1</f>
        <v>0</v>
      </c>
      <c r="V4" s="75">
        <f>L4/L$4-1</f>
        <v>0</v>
      </c>
      <c r="W4" s="75">
        <f>M4/M$4-1</f>
        <v>0</v>
      </c>
      <c r="X4" s="75">
        <f>O4/O$4-1</f>
        <v>0</v>
      </c>
      <c r="Y4" s="75">
        <f>P4/P$4-1</f>
        <v>0</v>
      </c>
      <c r="Z4" s="75">
        <f>Q4/Q$4-1</f>
        <v>0</v>
      </c>
      <c r="AA4" s="75">
        <f>R4/R$4-1</f>
        <v>0</v>
      </c>
      <c r="AC4" s="74">
        <f>J55</f>
        <v>41126</v>
      </c>
      <c r="AD4" s="75">
        <f t="shared" ref="AD4:AF5" si="2">K55/K$55-1</f>
        <v>0</v>
      </c>
      <c r="AE4" s="75">
        <f t="shared" si="2"/>
        <v>0</v>
      </c>
      <c r="AF4" s="75">
        <f t="shared" si="2"/>
        <v>0</v>
      </c>
      <c r="AG4" s="75">
        <f>O55/O$55-1</f>
        <v>0</v>
      </c>
      <c r="AH4" s="75">
        <f>P55/P$55-1</f>
        <v>0</v>
      </c>
      <c r="AI4" s="75">
        <f>Q55/Q$55-1</f>
        <v>0</v>
      </c>
      <c r="AJ4" s="75">
        <f>R55/R$55-1</f>
        <v>0</v>
      </c>
      <c r="AL4" s="74">
        <f>J107</f>
        <v>41504</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41504</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1244</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40762</v>
      </c>
      <c r="K5" s="87">
        <v>2897.4169999999999</v>
      </c>
      <c r="L5" s="87">
        <v>2626.4229999999998</v>
      </c>
      <c r="M5" s="87">
        <v>5591.4027999999998</v>
      </c>
      <c r="N5" s="107">
        <v>40762</v>
      </c>
      <c r="O5" s="87">
        <v>1716.69</v>
      </c>
      <c r="P5" s="87">
        <v>7101.6</v>
      </c>
      <c r="Q5" s="87">
        <v>2138.98</v>
      </c>
      <c r="R5" s="87">
        <v>2706.6767419359498</v>
      </c>
      <c r="T5" s="74">
        <f t="shared" si="1"/>
        <v>40762</v>
      </c>
      <c r="U5" s="75">
        <f t="shared" ref="U5:U68" si="5">K5/K$4-1</f>
        <v>-2.5121135743700007E-2</v>
      </c>
      <c r="V5" s="75">
        <f t="shared" ref="V5:V68" si="6">L5/L$4-1</f>
        <v>-2.7873261900064783E-2</v>
      </c>
      <c r="W5" s="75">
        <f t="shared" ref="W5:W68" si="7">M5/M$4-1</f>
        <v>1.2740722547778693E-2</v>
      </c>
      <c r="X5" s="75">
        <f t="shared" ref="X5:X68" si="8">O5/O$4-1</f>
        <v>1.0180123456063672E-2</v>
      </c>
      <c r="Y5" s="75">
        <f t="shared" ref="Y5:Y68" si="9">P5/P$4-1</f>
        <v>-1.5769093242490317E-2</v>
      </c>
      <c r="Z5" s="75">
        <f t="shared" ref="Z5:AA68" si="10">Q5/Q$4-1</f>
        <v>-3.5590835825622946E-3</v>
      </c>
      <c r="AA5" s="75">
        <f t="shared" ref="AA5:AA19" si="11">R5/R$4-1</f>
        <v>-1.4476957477758901E-2</v>
      </c>
      <c r="AC5" s="74">
        <f t="shared" ref="AC5:AC68" si="12">J56</f>
        <v>41133</v>
      </c>
      <c r="AD5" s="75">
        <f t="shared" si="2"/>
        <v>1.9549337925180321E-2</v>
      </c>
      <c r="AE5" s="75">
        <f t="shared" si="2"/>
        <v>1.688769108719268E-2</v>
      </c>
      <c r="AF5" s="75">
        <f t="shared" si="2"/>
        <v>2.7765130924359838E-2</v>
      </c>
      <c r="AG5" s="75">
        <f t="shared" ref="AG5:AI6" si="13">O56/O$55-1</f>
        <v>2.784599571600066E-2</v>
      </c>
      <c r="AH5" s="75">
        <f t="shared" si="13"/>
        <v>4.6386646074563664E-2</v>
      </c>
      <c r="AI5" s="75">
        <f t="shared" si="13"/>
        <v>2.4153206110727465E-2</v>
      </c>
      <c r="AJ5" s="75">
        <f t="shared" ref="AJ5:AJ68" si="14">R56/R$55-1</f>
        <v>6.3364697450758456E-3</v>
      </c>
      <c r="AL5" s="74">
        <f t="shared" ref="AL5:AL52" si="15">J108</f>
        <v>41511</v>
      </c>
      <c r="AM5" s="75">
        <f t="shared" si="3"/>
        <v>-7.4713212368670012E-3</v>
      </c>
      <c r="AN5" s="75">
        <f t="shared" si="3"/>
        <v>-5.315085870979952E-3</v>
      </c>
      <c r="AO5" s="75">
        <f t="shared" si="3"/>
        <v>1.4826003070081306E-2</v>
      </c>
      <c r="AP5" s="75">
        <f t="shared" ref="AP5:AR6" si="16">O108/O$107-1</f>
        <v>1.9115597010906926E-2</v>
      </c>
      <c r="AQ5" s="75">
        <f t="shared" si="16"/>
        <v>1.347465820178706E-2</v>
      </c>
      <c r="AR5" s="75">
        <f t="shared" si="16"/>
        <v>-2.1182870404588439E-2</v>
      </c>
      <c r="AS5" s="75">
        <f t="shared" ref="AS5:AS53" si="17">R108/R$107-1</f>
        <v>3.69101979126647E-2</v>
      </c>
      <c r="AU5" s="74">
        <f>IF(ISERROR(INDEX(($AL$4:$AS$53,$AC$4:$AJ$105,$T$4:$AA$156),,1,$B$16)),"",INDEX(($AL$4:$AS$53,$AC$4:$AJ$105,$T$4:$AA$156),,1,$B$16))</f>
        <v>41511</v>
      </c>
      <c r="AV5" s="75">
        <f>IF(ISERROR(INDEX(($AL$4:$AS$53,$AC$4:$AJ$105,$T$4:$AA$156),,2,$B$16)),"",INDEX(($AL$4:$AS$53,$AC$4:$AJ$105,$T$4:$AA$156),,2,$B$16))</f>
        <v>-7.4713212368670012E-3</v>
      </c>
      <c r="AW5" s="75">
        <f>IF(ISERROR(INDEX(($AL$4:$AS$53,$AC$4:$AJ$105,$T$4:$AA$156),,3,$B$16)),"",INDEX(($AL$4:$AS$53,$AC$4:$AJ$105,$T$4:$AA$156),,3,$B$16))</f>
        <v>-5.315085870979952E-3</v>
      </c>
      <c r="AX5" s="75">
        <f>IF(ISERROR(INDEX(($AL$4:$AS$53,$AC$4:$AJ$105,$T$4:$AA$156),,3,$B$16)),"",INDEX(($AL$4:$AS$53,$AC$4:$AJ$105,$T$4:$AA$156),,4,$B$16))</f>
        <v>1.4826003070081306E-2</v>
      </c>
      <c r="AY5" s="75">
        <f>IF(ISERROR(INDEX(($AL$4:$AS$53,$AC$4:$AJ$105,$T$4:$AA$156),,3,$B$16)),"",INDEX(($AL$4:$AS$53,$AC$4:$AJ$105,$T$4:$AA$156),,5,$B$16))</f>
        <v>1.9115597010906926E-2</v>
      </c>
      <c r="AZ5" s="75">
        <f>IF(ISERROR(INDEX(($AL$4:$AS$53,$AC$4:$AJ$105,$T$4:$AA$156),,6,$B$16)),"",INDEX(($AL$4:$AS$53,$AC$4:$AJ$105,$T$4:$AA$156),,6,$B$16))</f>
        <v>1.347465820178706E-2</v>
      </c>
      <c r="BA5" s="75">
        <f>IF(ISERROR(INDEX(($AL$4:$AS$53,$AC$4:$AJ$105,$T$4:$AA$156),,7,$B$16)),"",INDEX(($AL$4:$AS$53,$AC$4:$AJ$105,$T$4:$AA$156),,7,$B$16))</f>
        <v>-2.1182870404588439E-2</v>
      </c>
      <c r="BB5" s="75">
        <f>IF(ISERROR(INDEX(($AL$4:$AS$53,$AC$4:$AJ$105,$T$4:$AA$156),,8,$B$16)),"",INDEX(($AL$4:$AS$53,$AC$4:$AJ$105,$T$4:$AA$156),,8,$B$16))</f>
        <v>3.69101979126647E-2</v>
      </c>
    </row>
    <row r="6" spans="1:54">
      <c r="A6" s="101">
        <f ca="1">华融环保周报!H7</f>
        <v>41848</v>
      </c>
      <c r="B6" s="102">
        <f>K156/K155-1</f>
        <v>4.4502583931568473E-2</v>
      </c>
      <c r="C6" s="102">
        <f>L156/L155-1</f>
        <v>3.2804663471368345E-2</v>
      </c>
      <c r="D6" s="102">
        <f>M156/M155-1</f>
        <v>5.0669128355695925E-4</v>
      </c>
      <c r="E6" s="102">
        <f>O156/O155-1</f>
        <v>-2.0678451627304195E-2</v>
      </c>
      <c r="F6" s="102">
        <f>P156/P155-1</f>
        <v>2.3787472967878864E-2</v>
      </c>
      <c r="G6" s="102">
        <f>Q156/Q155-1</f>
        <v>1.8605401875946725E-2</v>
      </c>
      <c r="H6" s="102"/>
      <c r="J6" s="99">
        <v>40769</v>
      </c>
      <c r="K6" s="87">
        <v>2875.3649999999998</v>
      </c>
      <c r="L6" s="87">
        <v>2593.1729999999998</v>
      </c>
      <c r="M6" s="87">
        <v>5574.6040000000003</v>
      </c>
      <c r="N6" s="107">
        <v>40769</v>
      </c>
      <c r="O6" s="87">
        <v>1669.79</v>
      </c>
      <c r="P6" s="87">
        <v>6807.31</v>
      </c>
      <c r="Q6" s="87">
        <v>2104.69</v>
      </c>
      <c r="R6" s="87">
        <v>2820.5192279356647</v>
      </c>
      <c r="T6" s="74">
        <f t="shared" si="1"/>
        <v>40769</v>
      </c>
      <c r="U6" s="75">
        <f t="shared" si="5"/>
        <v>-3.2540857763202258E-2</v>
      </c>
      <c r="V6" s="75">
        <f t="shared" si="6"/>
        <v>-4.0180195719111689E-2</v>
      </c>
      <c r="W6" s="75">
        <f t="shared" si="7"/>
        <v>9.6980462358637887E-3</v>
      </c>
      <c r="X6" s="75">
        <f t="shared" si="8"/>
        <v>-1.7418014699392192E-2</v>
      </c>
      <c r="Y6" s="75">
        <f t="shared" si="9"/>
        <v>-5.6555579886298446E-2</v>
      </c>
      <c r="Z6" s="75">
        <f t="shared" si="10"/>
        <v>-1.9533033326811333E-2</v>
      </c>
      <c r="AA6" s="75">
        <f t="shared" si="11"/>
        <v>2.6974018707335068E-2</v>
      </c>
      <c r="AC6" s="74">
        <f t="shared" si="12"/>
        <v>41140</v>
      </c>
      <c r="AD6" s="75">
        <f t="shared" ref="AD6:AD69" si="18">K57/K$55-1</f>
        <v>-1.7105139614153941E-2</v>
      </c>
      <c r="AE6" s="75">
        <f>L57/L$55-1</f>
        <v>-8.3950832615964366E-3</v>
      </c>
      <c r="AF6" s="75">
        <f>M57/M$55-1</f>
        <v>8.7435163350415568E-3</v>
      </c>
      <c r="AG6" s="75">
        <f t="shared" si="13"/>
        <v>3.1478764387882441E-2</v>
      </c>
      <c r="AH6" s="75">
        <f t="shared" si="13"/>
        <v>1.1343794761816905E-2</v>
      </c>
      <c r="AI6" s="75">
        <f t="shared" si="13"/>
        <v>2.1334770623138155E-4</v>
      </c>
      <c r="AJ6" s="75">
        <f t="shared" si="14"/>
        <v>1.9005752385100827E-2</v>
      </c>
      <c r="AL6" s="74">
        <f t="shared" si="15"/>
        <v>41518</v>
      </c>
      <c r="AM6" s="75">
        <f t="shared" ref="AM6:AM53" si="19">K109/K$107-1</f>
        <v>4.2384503746293323E-3</v>
      </c>
      <c r="AN6" s="75">
        <f>L109/L$107-1</f>
        <v>1.4469758060617233E-2</v>
      </c>
      <c r="AO6" s="75">
        <f>M109/M$107-1</f>
        <v>-4.5496778732484588E-2</v>
      </c>
      <c r="AP6" s="75">
        <f t="shared" si="16"/>
        <v>-5.0119360300584503E-2</v>
      </c>
      <c r="AQ6" s="75">
        <f t="shared" si="16"/>
        <v>-3.87440456852991E-2</v>
      </c>
      <c r="AR6" s="75">
        <f t="shared" si="16"/>
        <v>-5.1582432851926874E-2</v>
      </c>
      <c r="AS6" s="75">
        <f t="shared" si="17"/>
        <v>9.4090072633632005E-2</v>
      </c>
      <c r="AT6" s="75"/>
      <c r="AU6" s="74">
        <f>IF(ISERROR(INDEX(($AL$4:$AS$53,$AC$4:$AJ$105,$T$4:$AA$156),,1,$B$16)),"",INDEX(($AL$4:$AS$53,$AC$4:$AJ$105,$T$4:$AA$156),,1,$B$16))</f>
        <v>41518</v>
      </c>
      <c r="AV6" s="75">
        <f>IF(ISERROR(INDEX(($AL$4:$AS$53,$AC$4:$AJ$105,$T$4:$AA$156),,2,$B$16)),"",INDEX(($AL$4:$AS$53,$AC$4:$AJ$105,$T$4:$AA$156),,2,$B$16))</f>
        <v>4.2384503746293323E-3</v>
      </c>
      <c r="AW6" s="75">
        <f>IF(ISERROR(INDEX(($AL$4:$AS$53,$AC$4:$AJ$105,$T$4:$AA$156),,3,$B$16)),"",INDEX(($AL$4:$AS$53,$AC$4:$AJ$105,$T$4:$AA$156),,3,$B$16))</f>
        <v>1.4469758060617233E-2</v>
      </c>
      <c r="AX6" s="75">
        <f>IF(ISERROR(INDEX(($AL$4:$AS$53,$AC$4:$AJ$105,$T$4:$AA$156),,3,$B$16)),"",INDEX(($AL$4:$AS$53,$AC$4:$AJ$105,$T$4:$AA$156),,4,$B$16))</f>
        <v>-4.5496778732484588E-2</v>
      </c>
      <c r="AY6" s="75">
        <f>IF(ISERROR(INDEX(($AL$4:$AS$53,$AC$4:$AJ$105,$T$4:$AA$156),,3,$B$16)),"",INDEX(($AL$4:$AS$53,$AC$4:$AJ$105,$T$4:$AA$156),,5,$B$16))</f>
        <v>-5.0119360300584503E-2</v>
      </c>
      <c r="AZ6" s="75">
        <f>IF(ISERROR(INDEX(($AL$4:$AS$53,$AC$4:$AJ$105,$T$4:$AA$156),,6,$B$16)),"",INDEX(($AL$4:$AS$53,$AC$4:$AJ$105,$T$4:$AA$156),,6,$B$16))</f>
        <v>-3.87440456852991E-2</v>
      </c>
      <c r="BA6" s="75">
        <f>IF(ISERROR(INDEX(($AL$4:$AS$53,$AC$4:$AJ$105,$T$4:$AA$156),,7,$B$16)),"",INDEX(($AL$4:$AS$53,$AC$4:$AJ$105,$T$4:$AA$156),,7,$B$16))</f>
        <v>-5.1582432851926874E-2</v>
      </c>
      <c r="BB6" s="75">
        <f>IF(ISERROR(INDEX(($AL$4:$AS$53,$AC$4:$AJ$105,$T$4:$AA$156),,8,$B$16)),"",INDEX(($AL$4:$AS$53,$AC$4:$AJ$105,$T$4:$AA$156),,8,$B$16))</f>
        <v>9.4090072633632005E-2</v>
      </c>
    </row>
    <row r="7" spans="1:54">
      <c r="A7" s="71"/>
      <c r="B7" s="72"/>
      <c r="J7" s="99">
        <v>40776</v>
      </c>
      <c r="K7" s="87">
        <v>2807.6640000000002</v>
      </c>
      <c r="L7" s="87">
        <v>2534.3580000000002</v>
      </c>
      <c r="M7" s="87">
        <v>5565.9369999999999</v>
      </c>
      <c r="N7" s="107">
        <v>40776</v>
      </c>
      <c r="O7" s="87">
        <v>1651.68</v>
      </c>
      <c r="P7" s="87">
        <v>6833.43</v>
      </c>
      <c r="Q7" s="87">
        <v>2104.35</v>
      </c>
      <c r="R7" s="87">
        <v>2608.3672447187178</v>
      </c>
      <c r="T7" s="74">
        <f t="shared" si="1"/>
        <v>40776</v>
      </c>
      <c r="U7" s="75">
        <f t="shared" si="5"/>
        <v>-5.5319861955217209E-2</v>
      </c>
      <c r="V7" s="75">
        <f t="shared" si="6"/>
        <v>-6.1949588578276926E-2</v>
      </c>
      <c r="W7" s="75">
        <f t="shared" si="7"/>
        <v>8.1282391308699076E-3</v>
      </c>
      <c r="X7" s="75">
        <f t="shared" si="8"/>
        <v>-2.8074779773918923E-2</v>
      </c>
      <c r="Y7" s="75">
        <f t="shared" si="9"/>
        <v>-5.293553492678138E-2</v>
      </c>
      <c r="Z7" s="75">
        <f t="shared" si="10"/>
        <v>-1.9691421863208158E-2</v>
      </c>
      <c r="AA7" s="75">
        <f t="shared" si="11"/>
        <v>-5.027224596021751E-2</v>
      </c>
      <c r="AC7" s="74">
        <f t="shared" si="12"/>
        <v>41147</v>
      </c>
      <c r="AD7" s="75">
        <f t="shared" si="18"/>
        <v>-3.316428301037877E-2</v>
      </c>
      <c r="AE7" s="75">
        <f t="shared" ref="AE7:AE70" si="20">L58/L$55-1</f>
        <v>-1.9079180568605691E-2</v>
      </c>
      <c r="AF7" s="75">
        <f t="shared" ref="AF7:AF70" si="21">M58/M$55-1</f>
        <v>2.6334926082323129E-2</v>
      </c>
      <c r="AG7" s="75">
        <f t="shared" ref="AG7:AG70" si="22">O58/O$55-1</f>
        <v>4.2071070450604653E-2</v>
      </c>
      <c r="AH7" s="75">
        <f t="shared" ref="AH7:AH70" si="23">P58/P$55-1</f>
        <v>4.2795297958660994E-2</v>
      </c>
      <c r="AI7" s="75">
        <f t="shared" ref="AI7:AI70" si="24">Q58/Q$55-1</f>
        <v>7.062931958924823E-3</v>
      </c>
      <c r="AJ7" s="75">
        <f t="shared" si="14"/>
        <v>2.3361765492564635E-2</v>
      </c>
      <c r="AL7" s="74">
        <f t="shared" si="15"/>
        <v>41525</v>
      </c>
      <c r="AM7" s="75">
        <f t="shared" si="19"/>
        <v>2.3278927011506356E-2</v>
      </c>
      <c r="AN7" s="75">
        <f t="shared" ref="AN7:AN53" si="25">L110/L$107-1</f>
        <v>3.4586734427484833E-2</v>
      </c>
      <c r="AO7" s="75">
        <f t="shared" ref="AO7:AO53" si="26">M110/M$107-1</f>
        <v>-5.4460431696520262E-3</v>
      </c>
      <c r="AP7" s="75">
        <f t="shared" ref="AP7:AP53" si="27">O110/O$107-1</f>
        <v>1.0260797769547692E-2</v>
      </c>
      <c r="AQ7" s="75">
        <f t="shared" ref="AQ7:AQ53" si="28">P110/P$107-1</f>
        <v>-2.7746225835365457E-2</v>
      </c>
      <c r="AR7" s="75">
        <f t="shared" ref="AR7:AR53" si="29">Q110/Q$107-1</f>
        <v>-2.5610134665700945E-2</v>
      </c>
      <c r="AS7" s="75">
        <f t="shared" si="17"/>
        <v>0.13505627440149226</v>
      </c>
      <c r="AT7" s="75"/>
      <c r="AU7" s="74">
        <f>IF(ISERROR(INDEX(($AL$4:$AS$53,$AC$4:$AJ$105,$T$4:$AA$156),,1,$B$16)),"",INDEX(($AL$4:$AS$53,$AC$4:$AJ$105,$T$4:$AA$156),,1,$B$16))</f>
        <v>41525</v>
      </c>
      <c r="AV7" s="75">
        <f>IF(ISERROR(INDEX(($AL$4:$AS$53,$AC$4:$AJ$105,$T$4:$AA$156),,2,$B$16)),"",INDEX(($AL$4:$AS$53,$AC$4:$AJ$105,$T$4:$AA$156),,2,$B$16))</f>
        <v>2.3278927011506356E-2</v>
      </c>
      <c r="AW7" s="75">
        <f>IF(ISERROR(INDEX(($AL$4:$AS$53,$AC$4:$AJ$105,$T$4:$AA$156),,3,$B$16)),"",INDEX(($AL$4:$AS$53,$AC$4:$AJ$105,$T$4:$AA$156),,3,$B$16))</f>
        <v>3.4586734427484833E-2</v>
      </c>
      <c r="AX7" s="75">
        <f>IF(ISERROR(INDEX(($AL$4:$AS$53,$AC$4:$AJ$105,$T$4:$AA$156),,3,$B$16)),"",INDEX(($AL$4:$AS$53,$AC$4:$AJ$105,$T$4:$AA$156),,4,$B$16))</f>
        <v>-5.4460431696520262E-3</v>
      </c>
      <c r="AY7" s="75">
        <f>IF(ISERROR(INDEX(($AL$4:$AS$53,$AC$4:$AJ$105,$T$4:$AA$156),,3,$B$16)),"",INDEX(($AL$4:$AS$53,$AC$4:$AJ$105,$T$4:$AA$156),,5,$B$16))</f>
        <v>1.0260797769547692E-2</v>
      </c>
      <c r="AZ7" s="75">
        <f>IF(ISERROR(INDEX(($AL$4:$AS$53,$AC$4:$AJ$105,$T$4:$AA$156),,6,$B$16)),"",INDEX(($AL$4:$AS$53,$AC$4:$AJ$105,$T$4:$AA$156),,6,$B$16))</f>
        <v>-2.7746225835365457E-2</v>
      </c>
      <c r="BA7" s="75">
        <f>IF(ISERROR(INDEX(($AL$4:$AS$53,$AC$4:$AJ$105,$T$4:$AA$156),,7,$B$16)),"",INDEX(($AL$4:$AS$53,$AC$4:$AJ$105,$T$4:$AA$156),,7,$B$16))</f>
        <v>-2.5610134665700945E-2</v>
      </c>
      <c r="BB7" s="75">
        <f>IF(ISERROR(INDEX(($AL$4:$AS$53,$AC$4:$AJ$105,$T$4:$AA$156),,8,$B$16)),"",INDEX(($AL$4:$AS$53,$AC$4:$AJ$105,$T$4:$AA$156),,8,$B$16))</f>
        <v>0.13505627440149226</v>
      </c>
    </row>
    <row r="8" spans="1:54">
      <c r="A8" s="76" t="s">
        <v>119</v>
      </c>
      <c r="D8" s="77"/>
      <c r="J8" s="99">
        <v>40783</v>
      </c>
      <c r="K8" s="87">
        <v>2901.2159999999999</v>
      </c>
      <c r="L8" s="87">
        <v>2612.1880000000001</v>
      </c>
      <c r="M8" s="87">
        <v>5747.8579</v>
      </c>
      <c r="N8" s="107">
        <v>40783</v>
      </c>
      <c r="O8" s="87">
        <v>1720.38</v>
      </c>
      <c r="P8" s="87">
        <v>7031.68</v>
      </c>
      <c r="Q8" s="87">
        <v>2179</v>
      </c>
      <c r="R8" s="87">
        <v>2520.2448134757865</v>
      </c>
      <c r="T8" s="74">
        <f t="shared" si="1"/>
        <v>40783</v>
      </c>
      <c r="U8" s="75">
        <f t="shared" si="5"/>
        <v>-2.3842905925448243E-2</v>
      </c>
      <c r="V8" s="75">
        <f t="shared" si="6"/>
        <v>-3.3142110108008493E-2</v>
      </c>
      <c r="W8" s="75">
        <f t="shared" si="7"/>
        <v>4.1078593505722294E-2</v>
      </c>
      <c r="X8" s="75">
        <f t="shared" si="8"/>
        <v>1.2351490829062284E-2</v>
      </c>
      <c r="Y8" s="75">
        <f t="shared" si="9"/>
        <v>-2.5459504558318469E-2</v>
      </c>
      <c r="Z8" s="75">
        <f t="shared" si="10"/>
        <v>1.5084178848608465E-2</v>
      </c>
      <c r="AA8" s="75">
        <f t="shared" si="11"/>
        <v>-8.2358340766970684E-2</v>
      </c>
      <c r="AC8" s="74">
        <f t="shared" si="12"/>
        <v>41154</v>
      </c>
      <c r="AD8" s="75">
        <f t="shared" si="18"/>
        <v>-6.3247932967872011E-2</v>
      </c>
      <c r="AE8" s="75">
        <f t="shared" si="20"/>
        <v>-3.9982258031241558E-2</v>
      </c>
      <c r="AF8" s="75">
        <f t="shared" si="21"/>
        <v>-3.2320290674554553E-3</v>
      </c>
      <c r="AG8" s="75">
        <f t="shared" si="22"/>
        <v>-1.7653843437870353E-3</v>
      </c>
      <c r="AH8" s="75">
        <f t="shared" si="23"/>
        <v>8.6566853649361342E-3</v>
      </c>
      <c r="AI8" s="75">
        <f t="shared" si="24"/>
        <v>-2.5702784187566441E-2</v>
      </c>
      <c r="AJ8" s="75">
        <f t="shared" si="14"/>
        <v>-2.117594025079339E-2</v>
      </c>
      <c r="AL8" s="74">
        <f t="shared" si="15"/>
        <v>41532</v>
      </c>
      <c r="AM8" s="75">
        <f t="shared" si="19"/>
        <v>8.0185092598379359E-2</v>
      </c>
      <c r="AN8" s="75">
        <f t="shared" si="25"/>
        <v>8.1106547311709409E-2</v>
      </c>
      <c r="AO8" s="75">
        <f t="shared" si="26"/>
        <v>3.1068667862030885E-3</v>
      </c>
      <c r="AP8" s="75">
        <f t="shared" si="27"/>
        <v>-6.1086148820457264E-3</v>
      </c>
      <c r="AQ8" s="75">
        <f t="shared" si="28"/>
        <v>3.5009217690136873E-2</v>
      </c>
      <c r="AR8" s="75">
        <f t="shared" si="29"/>
        <v>-1.7332111339414258E-3</v>
      </c>
      <c r="AS8" s="75">
        <f t="shared" si="17"/>
        <v>0.13032973682143179</v>
      </c>
      <c r="AT8" s="75"/>
      <c r="AU8" s="74">
        <f>IF(ISERROR(INDEX(($AL$4:$AS$53,$AC$4:$AJ$105,$T$4:$AA$156),,1,$B$16)),"",INDEX(($AL$4:$AS$53,$AC$4:$AJ$105,$T$4:$AA$156),,1,$B$16))</f>
        <v>41532</v>
      </c>
      <c r="AV8" s="75">
        <f>IF(ISERROR(INDEX(($AL$4:$AS$53,$AC$4:$AJ$105,$T$4:$AA$156),,2,$B$16)),"",INDEX(($AL$4:$AS$53,$AC$4:$AJ$105,$T$4:$AA$156),,2,$B$16))</f>
        <v>8.0185092598379359E-2</v>
      </c>
      <c r="AW8" s="75">
        <f>IF(ISERROR(INDEX(($AL$4:$AS$53,$AC$4:$AJ$105,$T$4:$AA$156),,3,$B$16)),"",INDEX(($AL$4:$AS$53,$AC$4:$AJ$105,$T$4:$AA$156),,3,$B$16))</f>
        <v>8.1106547311709409E-2</v>
      </c>
      <c r="AX8" s="75">
        <f>IF(ISERROR(INDEX(($AL$4:$AS$53,$AC$4:$AJ$105,$T$4:$AA$156),,3,$B$16)),"",INDEX(($AL$4:$AS$53,$AC$4:$AJ$105,$T$4:$AA$156),,4,$B$16))</f>
        <v>3.1068667862030885E-3</v>
      </c>
      <c r="AY8" s="75">
        <f>IF(ISERROR(INDEX(($AL$4:$AS$53,$AC$4:$AJ$105,$T$4:$AA$156),,3,$B$16)),"",INDEX(($AL$4:$AS$53,$AC$4:$AJ$105,$T$4:$AA$156),,5,$B$16))</f>
        <v>-6.1086148820457264E-3</v>
      </c>
      <c r="AZ8" s="75">
        <f>IF(ISERROR(INDEX(($AL$4:$AS$53,$AC$4:$AJ$105,$T$4:$AA$156),,6,$B$16)),"",INDEX(($AL$4:$AS$53,$AC$4:$AJ$105,$T$4:$AA$156),,6,$B$16))</f>
        <v>3.5009217690136873E-2</v>
      </c>
      <c r="BA8" s="75">
        <f>IF(ISERROR(INDEX(($AL$4:$AS$53,$AC$4:$AJ$105,$T$4:$AA$156),,7,$B$16)),"",INDEX(($AL$4:$AS$53,$AC$4:$AJ$105,$T$4:$AA$156),,7,$B$16))</f>
        <v>-1.7332111339414258E-3</v>
      </c>
      <c r="BB8" s="75">
        <f>IF(ISERROR(INDEX(($AL$4:$AS$53,$AC$4:$AJ$105,$T$4:$AA$156),,8,$B$16)),"",INDEX(($AL$4:$AS$53,$AC$4:$AJ$105,$T$4:$AA$156),,8,$B$16))</f>
        <v>0.13032973682143179</v>
      </c>
    </row>
    <row r="9" spans="1:54">
      <c r="J9" s="99">
        <v>40790</v>
      </c>
      <c r="K9" s="87">
        <v>2803.8539999999998</v>
      </c>
      <c r="L9" s="87">
        <v>2528.2800000000002</v>
      </c>
      <c r="M9" s="87">
        <v>5558.3154000000004</v>
      </c>
      <c r="N9" s="107">
        <v>40790</v>
      </c>
      <c r="O9" s="87">
        <v>1633.95</v>
      </c>
      <c r="P9" s="87">
        <v>6666.91</v>
      </c>
      <c r="Q9" s="87">
        <v>2074.36</v>
      </c>
      <c r="R9" s="87">
        <v>2387.8005866603216</v>
      </c>
      <c r="T9" s="74">
        <f t="shared" si="1"/>
        <v>40790</v>
      </c>
      <c r="U9" s="75">
        <f t="shared" si="5"/>
        <v>-5.6601792886393776E-2</v>
      </c>
      <c r="V9" s="75">
        <f t="shared" si="6"/>
        <v>-6.4199259067063918E-2</v>
      </c>
      <c r="W9" s="75">
        <f t="shared" si="7"/>
        <v>6.7477797064532385E-3</v>
      </c>
      <c r="X9" s="75">
        <f t="shared" si="8"/>
        <v>-3.8507935200277732E-2</v>
      </c>
      <c r="Y9" s="75">
        <f t="shared" si="9"/>
        <v>-7.6014014507898464E-2</v>
      </c>
      <c r="Z9" s="75">
        <f t="shared" si="10"/>
        <v>-3.3662222470674741E-2</v>
      </c>
      <c r="AA9" s="75">
        <f t="shared" si="11"/>
        <v>-0.13058236225921704</v>
      </c>
      <c r="AC9" s="74">
        <f t="shared" si="12"/>
        <v>41161</v>
      </c>
      <c r="AD9" s="75">
        <f t="shared" si="18"/>
        <v>-1.5531896724230498E-2</v>
      </c>
      <c r="AE9" s="75">
        <f t="shared" si="20"/>
        <v>-2.3602819960275578E-3</v>
      </c>
      <c r="AF9" s="75">
        <f t="shared" si="21"/>
        <v>7.6581912338705482E-2</v>
      </c>
      <c r="AG9" s="75">
        <f t="shared" si="22"/>
        <v>0.10867706020352919</v>
      </c>
      <c r="AH9" s="75">
        <f t="shared" si="23"/>
        <v>8.2160890475085457E-2</v>
      </c>
      <c r="AI9" s="75">
        <f t="shared" si="24"/>
        <v>3.3815611437682636E-2</v>
      </c>
      <c r="AJ9" s="75">
        <f t="shared" si="14"/>
        <v>-2.3917627002502773E-2</v>
      </c>
      <c r="AL9" s="74">
        <f t="shared" si="15"/>
        <v>41539</v>
      </c>
      <c r="AM9" s="75">
        <f t="shared" si="19"/>
        <v>5.5710927789235587E-2</v>
      </c>
      <c r="AN9" s="75">
        <f t="shared" si="25"/>
        <v>5.9657657030474986E-2</v>
      </c>
      <c r="AO9" s="75">
        <f t="shared" si="26"/>
        <v>5.429856199013372E-3</v>
      </c>
      <c r="AP9" s="75">
        <f t="shared" si="27"/>
        <v>5.4385219664834228E-3</v>
      </c>
      <c r="AQ9" s="75">
        <f t="shared" si="28"/>
        <v>2.7079264306990147E-2</v>
      </c>
      <c r="AR9" s="75">
        <f t="shared" si="29"/>
        <v>-1.1441410811689812E-2</v>
      </c>
      <c r="AS9" s="75">
        <f t="shared" si="17"/>
        <v>0.11494153176934363</v>
      </c>
      <c r="AT9" s="75"/>
      <c r="AU9" s="74">
        <f>IF(ISERROR(INDEX(($AL$4:$AS$53,$AC$4:$AJ$105,$T$4:$AA$156),,1,$B$16)),"",INDEX(($AL$4:$AS$53,$AC$4:$AJ$105,$T$4:$AA$156),,1,$B$16))</f>
        <v>41539</v>
      </c>
      <c r="AV9" s="75">
        <f>IF(ISERROR(INDEX(($AL$4:$AS$53,$AC$4:$AJ$105,$T$4:$AA$156),,2,$B$16)),"",INDEX(($AL$4:$AS$53,$AC$4:$AJ$105,$T$4:$AA$156),,2,$B$16))</f>
        <v>5.5710927789235587E-2</v>
      </c>
      <c r="AW9" s="75">
        <f>IF(ISERROR(INDEX(($AL$4:$AS$53,$AC$4:$AJ$105,$T$4:$AA$156),,3,$B$16)),"",INDEX(($AL$4:$AS$53,$AC$4:$AJ$105,$T$4:$AA$156),,3,$B$16))</f>
        <v>5.9657657030474986E-2</v>
      </c>
      <c r="AX9" s="75">
        <f>IF(ISERROR(INDEX(($AL$4:$AS$53,$AC$4:$AJ$105,$T$4:$AA$156),,3,$B$16)),"",INDEX(($AL$4:$AS$53,$AC$4:$AJ$105,$T$4:$AA$156),,4,$B$16))</f>
        <v>5.429856199013372E-3</v>
      </c>
      <c r="AY9" s="75">
        <f>IF(ISERROR(INDEX(($AL$4:$AS$53,$AC$4:$AJ$105,$T$4:$AA$156),,3,$B$16)),"",INDEX(($AL$4:$AS$53,$AC$4:$AJ$105,$T$4:$AA$156),,5,$B$16))</f>
        <v>5.4385219664834228E-3</v>
      </c>
      <c r="AZ9" s="75">
        <f>IF(ISERROR(INDEX(($AL$4:$AS$53,$AC$4:$AJ$105,$T$4:$AA$156),,6,$B$16)),"",INDEX(($AL$4:$AS$53,$AC$4:$AJ$105,$T$4:$AA$156),,6,$B$16))</f>
        <v>2.7079264306990147E-2</v>
      </c>
      <c r="BA9" s="75">
        <f>IF(ISERROR(INDEX(($AL$4:$AS$53,$AC$4:$AJ$105,$T$4:$AA$156),,7,$B$16)),"",INDEX(($AL$4:$AS$53,$AC$4:$AJ$105,$T$4:$AA$156),,7,$B$16))</f>
        <v>-1.1441410811689812E-2</v>
      </c>
      <c r="BB9" s="75">
        <f>IF(ISERROR(INDEX(($AL$4:$AS$53,$AC$4:$AJ$105,$T$4:$AA$156),,8,$B$16)),"",INDEX(($AL$4:$AS$53,$AC$4:$AJ$105,$T$4:$AA$156),,8,$B$16))</f>
        <v>0.11494153176934363</v>
      </c>
    </row>
    <row r="10" spans="1:54">
      <c r="A10" s="116" t="str">
        <f>D5</f>
        <v>环保(中信)</v>
      </c>
      <c r="B10" s="70">
        <v>1</v>
      </c>
      <c r="J10" s="99">
        <v>40797</v>
      </c>
      <c r="K10" s="87">
        <v>2751.0949999999998</v>
      </c>
      <c r="L10" s="87">
        <v>2497.7530000000002</v>
      </c>
      <c r="M10" s="87">
        <v>5508.4975999999997</v>
      </c>
      <c r="N10" s="107">
        <v>40797</v>
      </c>
      <c r="O10" s="87">
        <v>1638.19</v>
      </c>
      <c r="P10" s="87">
        <v>6928.51</v>
      </c>
      <c r="Q10" s="87">
        <v>2048.3200000000002</v>
      </c>
      <c r="R10" s="87">
        <v>2260.928508834234</v>
      </c>
      <c r="T10" s="74">
        <f t="shared" si="1"/>
        <v>40797</v>
      </c>
      <c r="U10" s="75">
        <f t="shared" si="5"/>
        <v>-7.4353339867480051E-2</v>
      </c>
      <c r="V10" s="75">
        <f t="shared" si="6"/>
        <v>-7.5498319779666923E-2</v>
      </c>
      <c r="W10" s="75">
        <f t="shared" si="7"/>
        <v>-2.2754505225943689E-3</v>
      </c>
      <c r="X10" s="75">
        <f t="shared" si="8"/>
        <v>-3.6012922283878313E-2</v>
      </c>
      <c r="Y10" s="75">
        <f t="shared" si="9"/>
        <v>-3.9758127777054009E-2</v>
      </c>
      <c r="Z10" s="75">
        <f t="shared" si="10"/>
        <v>-4.5792920964120243E-2</v>
      </c>
      <c r="AA10" s="75">
        <f t="shared" si="11"/>
        <v>-0.17677751892977422</v>
      </c>
      <c r="AC10" s="74">
        <f t="shared" si="12"/>
        <v>41168</v>
      </c>
      <c r="AD10" s="75">
        <f t="shared" si="18"/>
        <v>-1.6227386492203788E-2</v>
      </c>
      <c r="AE10" s="75">
        <f t="shared" si="20"/>
        <v>-4.1959005924615544E-3</v>
      </c>
      <c r="AF10" s="75">
        <f t="shared" si="21"/>
        <v>3.9300242820227815E-2</v>
      </c>
      <c r="AG10" s="75">
        <f t="shared" si="22"/>
        <v>6.5397682246510325E-2</v>
      </c>
      <c r="AH10" s="75">
        <f t="shared" si="23"/>
        <v>5.9682956300463275E-2</v>
      </c>
      <c r="AI10" s="75">
        <f t="shared" si="24"/>
        <v>9.9655836463368175E-3</v>
      </c>
      <c r="AJ10" s="75">
        <f t="shared" si="14"/>
        <v>-1.2903561946235098E-2</v>
      </c>
      <c r="AL10" s="74">
        <f t="shared" si="15"/>
        <v>41546</v>
      </c>
      <c r="AM10" s="75">
        <f t="shared" si="19"/>
        <v>3.9418977286141965E-2</v>
      </c>
      <c r="AN10" s="75">
        <f t="shared" si="25"/>
        <v>4.4272238369563288E-2</v>
      </c>
      <c r="AO10" s="75">
        <f t="shared" si="26"/>
        <v>3.4369822192767963E-3</v>
      </c>
      <c r="AP10" s="75">
        <f t="shared" si="27"/>
        <v>-9.5248921569214273E-3</v>
      </c>
      <c r="AQ10" s="75">
        <f t="shared" si="28"/>
        <v>2.4873281223702248E-2</v>
      </c>
      <c r="AR10" s="75">
        <f t="shared" si="29"/>
        <v>-3.0687815045307376E-2</v>
      </c>
      <c r="AS10" s="75">
        <f t="shared" si="17"/>
        <v>0.10580004852588076</v>
      </c>
      <c r="AT10" s="75"/>
      <c r="AU10" s="74">
        <f>IF(ISERROR(INDEX(($AL$4:$AS$53,$AC$4:$AJ$105,$T$4:$AA$156),,1,$B$16)),"",INDEX(($AL$4:$AS$53,$AC$4:$AJ$105,$T$4:$AA$156),,1,$B$16))</f>
        <v>41546</v>
      </c>
      <c r="AV10" s="75">
        <f>IF(ISERROR(INDEX(($AL$4:$AS$53,$AC$4:$AJ$105,$T$4:$AA$156),,2,$B$16)),"",INDEX(($AL$4:$AS$53,$AC$4:$AJ$105,$T$4:$AA$156),,2,$B$16))</f>
        <v>3.9418977286141965E-2</v>
      </c>
      <c r="AW10" s="75">
        <f>IF(ISERROR(INDEX(($AL$4:$AS$53,$AC$4:$AJ$105,$T$4:$AA$156),,3,$B$16)),"",INDEX(($AL$4:$AS$53,$AC$4:$AJ$105,$T$4:$AA$156),,3,$B$16))</f>
        <v>4.4272238369563288E-2</v>
      </c>
      <c r="AX10" s="75">
        <f>IF(ISERROR(INDEX(($AL$4:$AS$53,$AC$4:$AJ$105,$T$4:$AA$156),,3,$B$16)),"",INDEX(($AL$4:$AS$53,$AC$4:$AJ$105,$T$4:$AA$156),,4,$B$16))</f>
        <v>3.4369822192767963E-3</v>
      </c>
      <c r="AY10" s="75">
        <f>IF(ISERROR(INDEX(($AL$4:$AS$53,$AC$4:$AJ$105,$T$4:$AA$156),,3,$B$16)),"",INDEX(($AL$4:$AS$53,$AC$4:$AJ$105,$T$4:$AA$156),,5,$B$16))</f>
        <v>-9.5248921569214273E-3</v>
      </c>
      <c r="AZ10" s="75">
        <f>IF(ISERROR(INDEX(($AL$4:$AS$53,$AC$4:$AJ$105,$T$4:$AA$156),,6,$B$16)),"",INDEX(($AL$4:$AS$53,$AC$4:$AJ$105,$T$4:$AA$156),,6,$B$16))</f>
        <v>2.4873281223702248E-2</v>
      </c>
      <c r="BA10" s="75">
        <f>IF(ISERROR(INDEX(($AL$4:$AS$53,$AC$4:$AJ$105,$T$4:$AA$156),,7,$B$16)),"",INDEX(($AL$4:$AS$53,$AC$4:$AJ$105,$T$4:$AA$156),,7,$B$16))</f>
        <v>-3.0687815045307376E-2</v>
      </c>
      <c r="BB10" s="75">
        <f>IF(ISERROR(INDEX(($AL$4:$AS$53,$AC$4:$AJ$105,$T$4:$AA$156),,8,$B$16)),"",INDEX(($AL$4:$AS$53,$AC$4:$AJ$105,$T$4:$AA$156),,8,$B$16))</f>
        <v>0.10580004852588076</v>
      </c>
    </row>
    <row r="11" spans="1:54">
      <c r="A11" s="116" t="str">
        <f>E5</f>
        <v>环保工程及服务Ⅲ(申万)</v>
      </c>
      <c r="J11" s="99">
        <v>40804</v>
      </c>
      <c r="K11" s="87">
        <v>2733.9870000000001</v>
      </c>
      <c r="L11" s="87">
        <v>2482.3429999999998</v>
      </c>
      <c r="M11" s="87">
        <v>5388.2367999999997</v>
      </c>
      <c r="N11" s="107">
        <v>40804</v>
      </c>
      <c r="O11" s="87">
        <v>1604.27</v>
      </c>
      <c r="P11" s="87">
        <v>6715.97</v>
      </c>
      <c r="Q11" s="87">
        <v>2020.22</v>
      </c>
      <c r="R11" s="87">
        <v>2418.6157173168349</v>
      </c>
      <c r="T11" s="74">
        <f t="shared" si="1"/>
        <v>40804</v>
      </c>
      <c r="U11" s="75">
        <f t="shared" si="5"/>
        <v>-8.0109579859754754E-2</v>
      </c>
      <c r="V11" s="75">
        <f t="shared" si="6"/>
        <v>-8.1202074671441915E-2</v>
      </c>
      <c r="W11" s="75">
        <f t="shared" si="7"/>
        <v>-2.405764254892695E-2</v>
      </c>
      <c r="X11" s="75">
        <f t="shared" si="8"/>
        <v>-5.5973025615073668E-2</v>
      </c>
      <c r="Y11" s="75">
        <f t="shared" si="9"/>
        <v>-6.9214649817473162E-2</v>
      </c>
      <c r="Z11" s="75">
        <f t="shared" si="10"/>
        <v>-5.8883267648675575E-2</v>
      </c>
      <c r="AA11" s="75">
        <f t="shared" si="11"/>
        <v>-0.11936232225598931</v>
      </c>
      <c r="AC11" s="74">
        <f t="shared" si="12"/>
        <v>41175</v>
      </c>
      <c r="AD11" s="75">
        <f t="shared" si="18"/>
        <v>-6.5714223806653038E-2</v>
      </c>
      <c r="AE11" s="75">
        <f t="shared" si="20"/>
        <v>-4.9749718210274074E-2</v>
      </c>
      <c r="AF11" s="75">
        <f t="shared" si="21"/>
        <v>-1.0137002330799061E-2</v>
      </c>
      <c r="AG11" s="75">
        <f t="shared" si="22"/>
        <v>-7.0615373751481414E-3</v>
      </c>
      <c r="AH11" s="75">
        <f t="shared" si="23"/>
        <v>-1.7732681427896968E-2</v>
      </c>
      <c r="AI11" s="75">
        <f t="shared" si="24"/>
        <v>-5.5998158472430393E-2</v>
      </c>
      <c r="AJ11" s="75">
        <f t="shared" si="14"/>
        <v>-1.6290315267266431E-2</v>
      </c>
      <c r="AL11" s="74">
        <f t="shared" si="15"/>
        <v>41553</v>
      </c>
      <c r="AM11" s="75">
        <f t="shared" si="19"/>
        <v>4.5523630467540155E-2</v>
      </c>
      <c r="AN11" s="75">
        <f t="shared" si="25"/>
        <v>5.1349028162122945E-2</v>
      </c>
      <c r="AO11" s="75">
        <f t="shared" si="26"/>
        <v>2.3746154236413908E-2</v>
      </c>
      <c r="AP11" s="75">
        <f t="shared" si="27"/>
        <v>4.4513315105210172E-3</v>
      </c>
      <c r="AQ11" s="75">
        <f t="shared" si="28"/>
        <v>5.3467299706051685E-2</v>
      </c>
      <c r="AR11" s="75">
        <f t="shared" si="29"/>
        <v>-2.3455631273189614E-2</v>
      </c>
      <c r="AS11" s="75">
        <f t="shared" si="17"/>
        <v>0.16939355151210012</v>
      </c>
      <c r="AT11" s="75"/>
      <c r="AU11" s="74">
        <f>IF(ISERROR(INDEX(($AL$4:$AS$53,$AC$4:$AJ$105,$T$4:$AA$156),,1,$B$16)),"",INDEX(($AL$4:$AS$53,$AC$4:$AJ$105,$T$4:$AA$156),,1,$B$16))</f>
        <v>41553</v>
      </c>
      <c r="AV11" s="75">
        <f>IF(ISERROR(INDEX(($AL$4:$AS$53,$AC$4:$AJ$105,$T$4:$AA$156),,2,$B$16)),"",INDEX(($AL$4:$AS$53,$AC$4:$AJ$105,$T$4:$AA$156),,2,$B$16))</f>
        <v>4.5523630467540155E-2</v>
      </c>
      <c r="AW11" s="75">
        <f>IF(ISERROR(INDEX(($AL$4:$AS$53,$AC$4:$AJ$105,$T$4:$AA$156),,3,$B$16)),"",INDEX(($AL$4:$AS$53,$AC$4:$AJ$105,$T$4:$AA$156),,3,$B$16))</f>
        <v>5.1349028162122945E-2</v>
      </c>
      <c r="AX11" s="75">
        <f>IF(ISERROR(INDEX(($AL$4:$AS$53,$AC$4:$AJ$105,$T$4:$AA$156),,3,$B$16)),"",INDEX(($AL$4:$AS$53,$AC$4:$AJ$105,$T$4:$AA$156),,4,$B$16))</f>
        <v>2.3746154236413908E-2</v>
      </c>
      <c r="AY11" s="75">
        <f>IF(ISERROR(INDEX(($AL$4:$AS$53,$AC$4:$AJ$105,$T$4:$AA$156),,3,$B$16)),"",INDEX(($AL$4:$AS$53,$AC$4:$AJ$105,$T$4:$AA$156),,5,$B$16))</f>
        <v>4.4513315105210172E-3</v>
      </c>
      <c r="AZ11" s="75">
        <f>IF(ISERROR(INDEX(($AL$4:$AS$53,$AC$4:$AJ$105,$T$4:$AA$156),,6,$B$16)),"",INDEX(($AL$4:$AS$53,$AC$4:$AJ$105,$T$4:$AA$156),,6,$B$16))</f>
        <v>5.3467299706051685E-2</v>
      </c>
      <c r="BA11" s="75">
        <f>IF(ISERROR(INDEX(($AL$4:$AS$53,$AC$4:$AJ$105,$T$4:$AA$156),,7,$B$16)),"",INDEX(($AL$4:$AS$53,$AC$4:$AJ$105,$T$4:$AA$156),,7,$B$16))</f>
        <v>-2.3455631273189614E-2</v>
      </c>
      <c r="BB11" s="75">
        <f>IF(ISERROR(INDEX(($AL$4:$AS$53,$AC$4:$AJ$105,$T$4:$AA$156),,8,$B$16)),"",INDEX(($AL$4:$AS$53,$AC$4:$AJ$105,$T$4:$AA$156),,8,$B$16))</f>
        <v>0.16939355151210012</v>
      </c>
    </row>
    <row r="12" spans="1:54">
      <c r="A12" s="116" t="str">
        <f>F5</f>
        <v>环保设备(申万)</v>
      </c>
      <c r="J12" s="99">
        <v>40811</v>
      </c>
      <c r="K12" s="87">
        <v>2669.4780000000001</v>
      </c>
      <c r="L12" s="87">
        <v>2433.1590000000001</v>
      </c>
      <c r="M12" s="87">
        <v>5323.4668000000001</v>
      </c>
      <c r="N12" s="107">
        <v>40811</v>
      </c>
      <c r="O12" s="87">
        <v>1578.09</v>
      </c>
      <c r="P12" s="87">
        <v>6615.1</v>
      </c>
      <c r="Q12" s="87">
        <v>1975.34</v>
      </c>
      <c r="R12" s="87">
        <v>2319.6957619238501</v>
      </c>
      <c r="T12" s="74">
        <f t="shared" si="1"/>
        <v>40811</v>
      </c>
      <c r="U12" s="75">
        <f t="shared" si="5"/>
        <v>-0.10181458837399682</v>
      </c>
      <c r="V12" s="75">
        <f t="shared" si="6"/>
        <v>-9.94067132565849E-2</v>
      </c>
      <c r="W12" s="75">
        <f t="shared" si="7"/>
        <v>-3.5789084361600332E-2</v>
      </c>
      <c r="X12" s="75">
        <f t="shared" si="8"/>
        <v>-7.1378553480955009E-2</v>
      </c>
      <c r="Y12" s="75">
        <f t="shared" si="9"/>
        <v>-8.3194509506082759E-2</v>
      </c>
      <c r="Z12" s="75">
        <f t="shared" si="10"/>
        <v>-7.9790554453047058E-2</v>
      </c>
      <c r="AA12" s="75">
        <f t="shared" si="11"/>
        <v>-0.15537988353127141</v>
      </c>
      <c r="AC12" s="74">
        <f t="shared" si="12"/>
        <v>41182</v>
      </c>
      <c r="AD12" s="75">
        <f t="shared" si="18"/>
        <v>-2.5759462505793862E-2</v>
      </c>
      <c r="AE12" s="75">
        <f t="shared" si="20"/>
        <v>-2.1861912719266186E-2</v>
      </c>
      <c r="AF12" s="75">
        <f t="shared" si="21"/>
        <v>1.2628316329741374E-3</v>
      </c>
      <c r="AG12" s="75">
        <f t="shared" si="22"/>
        <v>4.5429223780120154E-3</v>
      </c>
      <c r="AH12" s="75">
        <f t="shared" si="23"/>
        <v>-1.1398209127209569E-2</v>
      </c>
      <c r="AI12" s="75">
        <f t="shared" si="24"/>
        <v>-4.4758103002026761E-2</v>
      </c>
      <c r="AJ12" s="75">
        <f t="shared" si="14"/>
        <v>-8.9006970310619216E-2</v>
      </c>
      <c r="AL12" s="74">
        <f t="shared" si="15"/>
        <v>41560</v>
      </c>
      <c r="AM12" s="75">
        <f t="shared" si="19"/>
        <v>7.1334083286461292E-2</v>
      </c>
      <c r="AN12" s="75">
        <f t="shared" si="25"/>
        <v>7.7204595513939767E-2</v>
      </c>
      <c r="AO12" s="75">
        <f t="shared" si="26"/>
        <v>0.10729209199761081</v>
      </c>
      <c r="AP12" s="75">
        <f t="shared" si="27"/>
        <v>0.10296695604310124</v>
      </c>
      <c r="AQ12" s="75">
        <f t="shared" si="28"/>
        <v>9.2530735419023236E-2</v>
      </c>
      <c r="AR12" s="75">
        <f t="shared" si="29"/>
        <v>1.2524205827137092E-2</v>
      </c>
      <c r="AS12" s="75">
        <f t="shared" si="17"/>
        <v>0.13264144061275673</v>
      </c>
      <c r="AU12" s="74">
        <f>IF(ISERROR(INDEX(($AL$4:$AS$53,$AC$4:$AJ$105,$T$4:$AA$156),,1,$B$16)),"",INDEX(($AL$4:$AS$53,$AC$4:$AJ$105,$T$4:$AA$156),,1,$B$16))</f>
        <v>41560</v>
      </c>
      <c r="AV12" s="75">
        <f>IF(ISERROR(INDEX(($AL$4:$AS$53,$AC$4:$AJ$105,$T$4:$AA$156),,2,$B$16)),"",INDEX(($AL$4:$AS$53,$AC$4:$AJ$105,$T$4:$AA$156),,2,$B$16))</f>
        <v>7.1334083286461292E-2</v>
      </c>
      <c r="AW12" s="75">
        <f>IF(ISERROR(INDEX(($AL$4:$AS$53,$AC$4:$AJ$105,$T$4:$AA$156),,3,$B$16)),"",INDEX(($AL$4:$AS$53,$AC$4:$AJ$105,$T$4:$AA$156),,3,$B$16))</f>
        <v>7.7204595513939767E-2</v>
      </c>
      <c r="AX12" s="75">
        <f>IF(ISERROR(INDEX(($AL$4:$AS$53,$AC$4:$AJ$105,$T$4:$AA$156),,3,$B$16)),"",INDEX(($AL$4:$AS$53,$AC$4:$AJ$105,$T$4:$AA$156),,4,$B$16))</f>
        <v>0.10729209199761081</v>
      </c>
      <c r="AY12" s="75">
        <f>IF(ISERROR(INDEX(($AL$4:$AS$53,$AC$4:$AJ$105,$T$4:$AA$156),,3,$B$16)),"",INDEX(($AL$4:$AS$53,$AC$4:$AJ$105,$T$4:$AA$156),,5,$B$16))</f>
        <v>0.10296695604310124</v>
      </c>
      <c r="AZ12" s="75">
        <f>IF(ISERROR(INDEX(($AL$4:$AS$53,$AC$4:$AJ$105,$T$4:$AA$156),,6,$B$16)),"",INDEX(($AL$4:$AS$53,$AC$4:$AJ$105,$T$4:$AA$156),,6,$B$16))</f>
        <v>9.2530735419023236E-2</v>
      </c>
      <c r="BA12" s="75">
        <f>IF(ISERROR(INDEX(($AL$4:$AS$53,$AC$4:$AJ$105,$T$4:$AA$156),,7,$B$16)),"",INDEX(($AL$4:$AS$53,$AC$4:$AJ$105,$T$4:$AA$156),,7,$B$16))</f>
        <v>1.2524205827137092E-2</v>
      </c>
      <c r="BB12" s="75">
        <f>IF(ISERROR(INDEX(($AL$4:$AS$53,$AC$4:$AJ$105,$T$4:$AA$156),,8,$B$16)),"",INDEX(($AL$4:$AS$53,$AC$4:$AJ$105,$T$4:$AA$156),,8,$B$16))</f>
        <v>0.13264144061275673</v>
      </c>
    </row>
    <row r="13" spans="1:54">
      <c r="A13" s="116" t="str">
        <f>G5</f>
        <v>水务Ⅲ(申万)</v>
      </c>
      <c r="J13" s="99">
        <v>40818</v>
      </c>
      <c r="K13" s="87">
        <v>2581.3510000000001</v>
      </c>
      <c r="L13" s="87">
        <v>2359.2199999999998</v>
      </c>
      <c r="M13" s="87">
        <v>5174.7323999999999</v>
      </c>
      <c r="N13" s="107">
        <v>40818</v>
      </c>
      <c r="O13" s="87">
        <v>1485.84</v>
      </c>
      <c r="P13" s="87">
        <v>6243.78</v>
      </c>
      <c r="Q13" s="87">
        <v>1864.18</v>
      </c>
      <c r="R13" s="87">
        <v>2450.8409027382586</v>
      </c>
      <c r="T13" s="74">
        <f t="shared" si="1"/>
        <v>40818</v>
      </c>
      <c r="U13" s="75">
        <f t="shared" si="5"/>
        <v>-0.13146622280228759</v>
      </c>
      <c r="V13" s="75">
        <f t="shared" si="6"/>
        <v>-0.12677400287001395</v>
      </c>
      <c r="W13" s="75">
        <f t="shared" si="7"/>
        <v>-6.272854644501713E-2</v>
      </c>
      <c r="X13" s="75">
        <f t="shared" si="8"/>
        <v>-0.12566273780591874</v>
      </c>
      <c r="Y13" s="75">
        <f t="shared" si="9"/>
        <v>-0.13465680255232582</v>
      </c>
      <c r="Z13" s="75">
        <f t="shared" si="10"/>
        <v>-0.13157428888205636</v>
      </c>
      <c r="AA13" s="75">
        <f t="shared" si="11"/>
        <v>-0.10762886983061792</v>
      </c>
      <c r="AC13" s="74">
        <f t="shared" si="12"/>
        <v>41196</v>
      </c>
      <c r="AD13" s="75">
        <f t="shared" si="18"/>
        <v>-2.0905479244282654E-2</v>
      </c>
      <c r="AE13" s="75">
        <f t="shared" si="20"/>
        <v>-1.3064540631171462E-2</v>
      </c>
      <c r="AF13" s="75">
        <f t="shared" si="21"/>
        <v>9.0573988966506924E-3</v>
      </c>
      <c r="AG13" s="75">
        <f t="shared" si="22"/>
        <v>1.1525998226769474E-2</v>
      </c>
      <c r="AH13" s="75">
        <f t="shared" si="23"/>
        <v>-8.8919474741332438E-3</v>
      </c>
      <c r="AI13" s="75">
        <f t="shared" si="24"/>
        <v>-4.1760006288143026E-2</v>
      </c>
      <c r="AJ13" s="75">
        <f t="shared" si="14"/>
        <v>-7.6599349597235578E-2</v>
      </c>
      <c r="AL13" s="74">
        <f t="shared" si="15"/>
        <v>41567</v>
      </c>
      <c r="AM13" s="75">
        <f t="shared" si="19"/>
        <v>5.2909019575165583E-2</v>
      </c>
      <c r="AN13" s="75">
        <f t="shared" si="25"/>
        <v>6.0590238497195026E-2</v>
      </c>
      <c r="AO13" s="75">
        <f t="shared" si="26"/>
        <v>0.18515410945317901</v>
      </c>
      <c r="AP13" s="75">
        <f t="shared" si="27"/>
        <v>0.14306483747255294</v>
      </c>
      <c r="AQ13" s="75">
        <f t="shared" si="28"/>
        <v>0.31989024881892236</v>
      </c>
      <c r="AR13" s="75">
        <f t="shared" si="29"/>
        <v>8.5551892858726664E-2</v>
      </c>
      <c r="AS13" s="75">
        <f>R116/R$107-1</f>
        <v>0.18282876530149861</v>
      </c>
      <c r="AU13" s="74">
        <f>IF(ISERROR(INDEX(($AL$4:$AS$53,$AC$4:$AJ$105,$T$4:$AA$156),,1,$B$16)),"",INDEX(($AL$4:$AS$53,$AC$4:$AJ$105,$T$4:$AA$156),,1,$B$16))</f>
        <v>41567</v>
      </c>
      <c r="AV13" s="75">
        <f>IF(ISERROR(INDEX(($AL$4:$AS$53,$AC$4:$AJ$105,$T$4:$AA$156),,2,$B$16)),"",INDEX(($AL$4:$AS$53,$AC$4:$AJ$105,$T$4:$AA$156),,2,$B$16))</f>
        <v>5.2909019575165583E-2</v>
      </c>
      <c r="AW13" s="75">
        <f>IF(ISERROR(INDEX(($AL$4:$AS$53,$AC$4:$AJ$105,$T$4:$AA$156),,3,$B$16)),"",INDEX(($AL$4:$AS$53,$AC$4:$AJ$105,$T$4:$AA$156),,3,$B$16))</f>
        <v>6.0590238497195026E-2</v>
      </c>
      <c r="AX13" s="75">
        <f>IF(ISERROR(INDEX(($AL$4:$AS$53,$AC$4:$AJ$105,$T$4:$AA$156),,3,$B$16)),"",INDEX(($AL$4:$AS$53,$AC$4:$AJ$105,$T$4:$AA$156),,4,$B$16))</f>
        <v>0.18515410945317901</v>
      </c>
      <c r="AY13" s="75">
        <f>IF(ISERROR(INDEX(($AL$4:$AS$53,$AC$4:$AJ$105,$T$4:$AA$156),,3,$B$16)),"",INDEX(($AL$4:$AS$53,$AC$4:$AJ$105,$T$4:$AA$156),,5,$B$16))</f>
        <v>0.14306483747255294</v>
      </c>
      <c r="AZ13" s="75">
        <f>IF(ISERROR(INDEX(($AL$4:$AS$53,$AC$4:$AJ$105,$T$4:$AA$156),,6,$B$16)),"",INDEX(($AL$4:$AS$53,$AC$4:$AJ$105,$T$4:$AA$156),,6,$B$16))</f>
        <v>0.31989024881892236</v>
      </c>
      <c r="BA13" s="75">
        <f>IF(ISERROR(INDEX(($AL$4:$AS$53,$AC$4:$AJ$105,$T$4:$AA$156),,7,$B$16)),"",INDEX(($AL$4:$AS$53,$AC$4:$AJ$105,$T$4:$AA$156),,7,$B$16))</f>
        <v>8.5551892858726664E-2</v>
      </c>
      <c r="BB13" s="75">
        <f>IF(ISERROR(INDEX(($AL$4:$AS$53,$AC$4:$AJ$105,$T$4:$AA$156),,8,$B$16)),"",INDEX(($AL$4:$AS$53,$AC$4:$AJ$105,$T$4:$AA$156),,8,$B$16))</f>
        <v>0.18282876530149861</v>
      </c>
    </row>
    <row r="14" spans="1:54">
      <c r="A14" s="116">
        <f>H5</f>
        <v>0</v>
      </c>
      <c r="J14" s="99">
        <v>40832</v>
      </c>
      <c r="K14" s="87">
        <v>2653.7820000000002</v>
      </c>
      <c r="L14" s="87">
        <v>2431.375</v>
      </c>
      <c r="M14" s="87">
        <v>5424.0708000000004</v>
      </c>
      <c r="N14" s="107">
        <v>40832</v>
      </c>
      <c r="O14" s="87">
        <v>1554.29</v>
      </c>
      <c r="P14" s="87">
        <v>6362.8</v>
      </c>
      <c r="Q14" s="87">
        <v>1947.75</v>
      </c>
      <c r="R14" s="87">
        <v>2300.3034570785185</v>
      </c>
      <c r="T14" s="74">
        <f t="shared" si="1"/>
        <v>40832</v>
      </c>
      <c r="U14" s="75">
        <f t="shared" si="5"/>
        <v>-0.1070957400526702</v>
      </c>
      <c r="V14" s="75">
        <f t="shared" si="6"/>
        <v>-0.10006703114931215</v>
      </c>
      <c r="W14" s="75">
        <f t="shared" si="7"/>
        <v>-1.7567222818876793E-2</v>
      </c>
      <c r="X14" s="75">
        <f t="shared" si="8"/>
        <v>-8.538357881357439E-2</v>
      </c>
      <c r="Y14" s="75">
        <f t="shared" si="9"/>
        <v>-0.11816148283250505</v>
      </c>
      <c r="Z14" s="75">
        <f t="shared" si="10"/>
        <v>-9.2643318333007207E-2</v>
      </c>
      <c r="AA14" s="75">
        <f t="shared" si="11"/>
        <v>-0.1624407796392493</v>
      </c>
      <c r="AC14" s="74">
        <f t="shared" si="12"/>
        <v>41203</v>
      </c>
      <c r="AD14" s="75">
        <f t="shared" si="18"/>
        <v>-9.0354189954103825E-3</v>
      </c>
      <c r="AE14" s="75">
        <f t="shared" si="20"/>
        <v>-2.1070932241056273E-3</v>
      </c>
      <c r="AF14" s="75">
        <f t="shared" si="21"/>
        <v>2.6401563275019857E-2</v>
      </c>
      <c r="AG14" s="75">
        <f t="shared" si="22"/>
        <v>3.4789840801562999E-2</v>
      </c>
      <c r="AH14" s="75">
        <f t="shared" si="23"/>
        <v>-8.1781590339857768E-4</v>
      </c>
      <c r="AI14" s="75">
        <f t="shared" si="24"/>
        <v>-1.8943030548022932E-2</v>
      </c>
      <c r="AJ14" s="75">
        <f t="shared" si="14"/>
        <v>-6.4148356190499412E-2</v>
      </c>
      <c r="AL14" s="74">
        <f t="shared" si="15"/>
        <v>41574</v>
      </c>
      <c r="AM14" s="75">
        <f t="shared" si="19"/>
        <v>2.7956152046052951E-2</v>
      </c>
      <c r="AN14" s="75">
        <f t="shared" si="25"/>
        <v>3.1184189915937077E-2</v>
      </c>
      <c r="AO14" s="75">
        <f t="shared" si="26"/>
        <v>0.14985425525992335</v>
      </c>
      <c r="AP14" s="75">
        <f t="shared" si="27"/>
        <v>0.12132271555154039</v>
      </c>
      <c r="AQ14" s="75">
        <f t="shared" si="28"/>
        <v>0.33494072105430028</v>
      </c>
      <c r="AR14" s="75">
        <f t="shared" si="29"/>
        <v>9.7037650223950056E-2</v>
      </c>
      <c r="AS14" s="75">
        <f t="shared" si="17"/>
        <v>0.15371978681721066</v>
      </c>
      <c r="AU14" s="74">
        <f>IF(ISERROR(INDEX(($AL$4:$AS$53,$AC$4:$AJ$105,$T$4:$AA$156),,1,$B$16)),"",INDEX(($AL$4:$AS$53,$AC$4:$AJ$105,$T$4:$AA$156),,1,$B$16))</f>
        <v>41574</v>
      </c>
      <c r="AV14" s="75">
        <f>IF(ISERROR(INDEX(($AL$4:$AS$53,$AC$4:$AJ$105,$T$4:$AA$156),,2,$B$16)),"",INDEX(($AL$4:$AS$53,$AC$4:$AJ$105,$T$4:$AA$156),,2,$B$16))</f>
        <v>2.7956152046052951E-2</v>
      </c>
      <c r="AW14" s="75">
        <f>IF(ISERROR(INDEX(($AL$4:$AS$53,$AC$4:$AJ$105,$T$4:$AA$156),,3,$B$16)),"",INDEX(($AL$4:$AS$53,$AC$4:$AJ$105,$T$4:$AA$156),,3,$B$16))</f>
        <v>3.1184189915937077E-2</v>
      </c>
      <c r="AX14" s="75">
        <f>IF(ISERROR(INDEX(($AL$4:$AS$53,$AC$4:$AJ$105,$T$4:$AA$156),,3,$B$16)),"",INDEX(($AL$4:$AS$53,$AC$4:$AJ$105,$T$4:$AA$156),,4,$B$16))</f>
        <v>0.14985425525992335</v>
      </c>
      <c r="AY14" s="75">
        <f>IF(ISERROR(INDEX(($AL$4:$AS$53,$AC$4:$AJ$105,$T$4:$AA$156),,3,$B$16)),"",INDEX(($AL$4:$AS$53,$AC$4:$AJ$105,$T$4:$AA$156),,5,$B$16))</f>
        <v>0.12132271555154039</v>
      </c>
      <c r="AZ14" s="75">
        <f>IF(ISERROR(INDEX(($AL$4:$AS$53,$AC$4:$AJ$105,$T$4:$AA$156),,6,$B$16)),"",INDEX(($AL$4:$AS$53,$AC$4:$AJ$105,$T$4:$AA$156),,6,$B$16))</f>
        <v>0.33494072105430028</v>
      </c>
      <c r="BA14" s="75">
        <f>IF(ISERROR(INDEX(($AL$4:$AS$53,$AC$4:$AJ$105,$T$4:$AA$156),,7,$B$16)),"",INDEX(($AL$4:$AS$53,$AC$4:$AJ$105,$T$4:$AA$156),,7,$B$16))</f>
        <v>9.7037650223950056E-2</v>
      </c>
      <c r="BB14" s="75">
        <f>IF(ISERROR(INDEX(($AL$4:$AS$53,$AC$4:$AJ$105,$T$4:$AA$156),,8,$B$16)),"",INDEX(($AL$4:$AS$53,$AC$4:$AJ$105,$T$4:$AA$156),,8,$B$16))</f>
        <v>0.15371978681721066</v>
      </c>
    </row>
    <row r="15" spans="1:54">
      <c r="J15" s="99">
        <v>40839</v>
      </c>
      <c r="K15" s="87">
        <v>2507.877</v>
      </c>
      <c r="L15" s="87">
        <v>2317.2750000000001</v>
      </c>
      <c r="M15" s="87">
        <v>5099.6283999999996</v>
      </c>
      <c r="N15" s="107">
        <v>40839</v>
      </c>
      <c r="O15" s="87">
        <v>1481.02</v>
      </c>
      <c r="P15" s="87">
        <v>5818.79</v>
      </c>
      <c r="Q15" s="87">
        <v>1849.42</v>
      </c>
      <c r="R15" s="87">
        <v>2322.4230935219853</v>
      </c>
      <c r="T15" s="74">
        <f t="shared" si="1"/>
        <v>40839</v>
      </c>
      <c r="U15" s="75">
        <f t="shared" si="5"/>
        <v>-0.15618763835012472</v>
      </c>
      <c r="V15" s="75">
        <f t="shared" si="6"/>
        <v>-0.14229924614941014</v>
      </c>
      <c r="W15" s="75">
        <f t="shared" si="7"/>
        <v>-7.6331730108735507E-2</v>
      </c>
      <c r="X15" s="75">
        <f t="shared" si="8"/>
        <v>-0.12849904965899539</v>
      </c>
      <c r="Y15" s="75">
        <f t="shared" si="9"/>
        <v>-0.19355737327763756</v>
      </c>
      <c r="Z15" s="75">
        <f t="shared" si="10"/>
        <v>-0.13845021475622132</v>
      </c>
      <c r="AA15" s="75">
        <f t="shared" si="11"/>
        <v>-0.15438683988741209</v>
      </c>
      <c r="AC15" s="74">
        <f t="shared" si="12"/>
        <v>41210</v>
      </c>
      <c r="AD15" s="75">
        <f t="shared" si="18"/>
        <v>-4.4962542544047968E-2</v>
      </c>
      <c r="AE15" s="75">
        <f t="shared" si="20"/>
        <v>-3.1220519918454426E-2</v>
      </c>
      <c r="AF15" s="75">
        <f t="shared" si="21"/>
        <v>-3.0024110565416429E-3</v>
      </c>
      <c r="AG15" s="75">
        <f t="shared" si="22"/>
        <v>-3.5935379086864394E-3</v>
      </c>
      <c r="AH15" s="75">
        <f t="shared" si="23"/>
        <v>-4.7124440852385097E-2</v>
      </c>
      <c r="AI15" s="75">
        <f t="shared" si="24"/>
        <v>-4.5774311813287172E-2</v>
      </c>
      <c r="AJ15" s="75">
        <f t="shared" si="14"/>
        <v>-0.10483187987817744</v>
      </c>
      <c r="AL15" s="74">
        <f t="shared" si="15"/>
        <v>41581</v>
      </c>
      <c r="AM15" s="75">
        <f t="shared" si="19"/>
        <v>3.5074196751591957E-2</v>
      </c>
      <c r="AN15" s="75">
        <f t="shared" si="25"/>
        <v>3.9212899308274762E-2</v>
      </c>
      <c r="AO15" s="75">
        <f t="shared" si="26"/>
        <v>5.5253066495384084E-2</v>
      </c>
      <c r="AP15" s="75">
        <f t="shared" si="27"/>
        <v>3.4001232492326894E-2</v>
      </c>
      <c r="AQ15" s="75">
        <f t="shared" si="28"/>
        <v>0.18577148739466187</v>
      </c>
      <c r="AR15" s="75">
        <f t="shared" si="29"/>
        <v>5.3079129033688721E-2</v>
      </c>
      <c r="AS15" s="75">
        <f t="shared" si="17"/>
        <v>0.12110708198938114</v>
      </c>
      <c r="AU15" s="74">
        <f>IF(ISERROR(INDEX(($AL$4:$AS$53,$AC$4:$AJ$105,$T$4:$AA$156),,1,$B$16)),"",INDEX(($AL$4:$AS$53,$AC$4:$AJ$105,$T$4:$AA$156),,1,$B$16))</f>
        <v>41581</v>
      </c>
      <c r="AV15" s="75">
        <f>IF(ISERROR(INDEX(($AL$4:$AS$53,$AC$4:$AJ$105,$T$4:$AA$156),,2,$B$16)),"",INDEX(($AL$4:$AS$53,$AC$4:$AJ$105,$T$4:$AA$156),,2,$B$16))</f>
        <v>3.5074196751591957E-2</v>
      </c>
      <c r="AW15" s="75">
        <f>IF(ISERROR(INDEX(($AL$4:$AS$53,$AC$4:$AJ$105,$T$4:$AA$156),,3,$B$16)),"",INDEX(($AL$4:$AS$53,$AC$4:$AJ$105,$T$4:$AA$156),,3,$B$16))</f>
        <v>3.9212899308274762E-2</v>
      </c>
      <c r="AX15" s="75">
        <f>IF(ISERROR(INDEX(($AL$4:$AS$53,$AC$4:$AJ$105,$T$4:$AA$156),,3,$B$16)),"",INDEX(($AL$4:$AS$53,$AC$4:$AJ$105,$T$4:$AA$156),,4,$B$16))</f>
        <v>5.5253066495384084E-2</v>
      </c>
      <c r="AY15" s="75">
        <f>IF(ISERROR(INDEX(($AL$4:$AS$53,$AC$4:$AJ$105,$T$4:$AA$156),,3,$B$16)),"",INDEX(($AL$4:$AS$53,$AC$4:$AJ$105,$T$4:$AA$156),,5,$B$16))</f>
        <v>3.4001232492326894E-2</v>
      </c>
      <c r="AZ15" s="75">
        <f>IF(ISERROR(INDEX(($AL$4:$AS$53,$AC$4:$AJ$105,$T$4:$AA$156),,6,$B$16)),"",INDEX(($AL$4:$AS$53,$AC$4:$AJ$105,$T$4:$AA$156),,6,$B$16))</f>
        <v>0.18577148739466187</v>
      </c>
      <c r="BA15" s="75">
        <f>IF(ISERROR(INDEX(($AL$4:$AS$53,$AC$4:$AJ$105,$T$4:$AA$156),,7,$B$16)),"",INDEX(($AL$4:$AS$53,$AC$4:$AJ$105,$T$4:$AA$156),,7,$B$16))</f>
        <v>5.3079129033688721E-2</v>
      </c>
      <c r="BB15" s="75">
        <f>IF(ISERROR(INDEX(($AL$4:$AS$53,$AC$4:$AJ$105,$T$4:$AA$156),,8,$B$16)),"",INDEX(($AL$4:$AS$53,$AC$4:$AJ$105,$T$4:$AA$156),,8,$B$16))</f>
        <v>0.12110708198938114</v>
      </c>
    </row>
    <row r="16" spans="1:54">
      <c r="A16" s="70" t="s">
        <v>135</v>
      </c>
      <c r="B16" s="70">
        <v>1</v>
      </c>
      <c r="J16" s="99">
        <v>40846</v>
      </c>
      <c r="K16" s="87">
        <v>2709.0169999999998</v>
      </c>
      <c r="L16" s="87">
        <v>2473.41</v>
      </c>
      <c r="M16" s="87">
        <v>5842.9609</v>
      </c>
      <c r="N16" s="107">
        <v>40846</v>
      </c>
      <c r="O16" s="87">
        <v>1719.62</v>
      </c>
      <c r="P16" s="87">
        <v>6950.75</v>
      </c>
      <c r="Q16" s="87">
        <v>2092.8000000000002</v>
      </c>
      <c r="R16" s="87">
        <v>2123.8114549867323</v>
      </c>
      <c r="T16" s="74">
        <f t="shared" si="1"/>
        <v>40846</v>
      </c>
      <c r="U16" s="75">
        <f t="shared" si="5"/>
        <v>-8.8511106198724931E-2</v>
      </c>
      <c r="V16" s="75">
        <f t="shared" si="6"/>
        <v>-8.4508475868601218E-2</v>
      </c>
      <c r="W16" s="75">
        <f t="shared" si="7"/>
        <v>5.8304088498939644E-2</v>
      </c>
      <c r="X16" s="75">
        <f t="shared" si="8"/>
        <v>1.1904271532726218E-2</v>
      </c>
      <c r="Y16" s="75">
        <f t="shared" si="9"/>
        <v>-3.6675823033575528E-2</v>
      </c>
      <c r="Z16" s="75">
        <f t="shared" si="10"/>
        <v>-2.507197361433311E-2</v>
      </c>
      <c r="AA16" s="75">
        <f t="shared" si="11"/>
        <v>-0.22670295479575897</v>
      </c>
      <c r="AC16" s="74">
        <f t="shared" si="12"/>
        <v>41217</v>
      </c>
      <c r="AD16" s="75">
        <f t="shared" si="18"/>
        <v>-1.995252655670543E-2</v>
      </c>
      <c r="AE16" s="75">
        <f t="shared" si="20"/>
        <v>-7.3846725143895675E-3</v>
      </c>
      <c r="AF16" s="75">
        <f t="shared" si="21"/>
        <v>4.9732460051541416E-3</v>
      </c>
      <c r="AG16" s="75">
        <f t="shared" si="22"/>
        <v>1.4711536198225295E-2</v>
      </c>
      <c r="AH16" s="75">
        <f t="shared" si="23"/>
        <v>-4.6034553122024313E-2</v>
      </c>
      <c r="AI16" s="75">
        <f t="shared" si="24"/>
        <v>-1.7387838057862148E-2</v>
      </c>
      <c r="AJ16" s="75">
        <f t="shared" si="14"/>
        <v>-7.5379117181181843E-2</v>
      </c>
      <c r="AL16" s="74">
        <f t="shared" si="15"/>
        <v>41588</v>
      </c>
      <c r="AM16" s="75">
        <f t="shared" si="19"/>
        <v>1.6496364810534292E-3</v>
      </c>
      <c r="AN16" s="75">
        <f t="shared" si="25"/>
        <v>1.8214104073964288E-2</v>
      </c>
      <c r="AO16" s="75">
        <f t="shared" si="26"/>
        <v>0.11247556604217634</v>
      </c>
      <c r="AP16" s="75">
        <f t="shared" si="27"/>
        <v>7.5229895716790063E-2</v>
      </c>
      <c r="AQ16" s="75">
        <f t="shared" si="28"/>
        <v>0.31936341183700123</v>
      </c>
      <c r="AR16" s="75">
        <f t="shared" si="29"/>
        <v>6.266907123534704E-2</v>
      </c>
      <c r="AS16" s="75">
        <f t="shared" si="17"/>
        <v>0.13054729355320482</v>
      </c>
      <c r="AU16" s="74">
        <f>IF(ISERROR(INDEX(($AL$4:$AS$53,$AC$4:$AJ$105,$T$4:$AA$156),,1,$B$16)),"",INDEX(($AL$4:$AS$53,$AC$4:$AJ$105,$T$4:$AA$156),,1,$B$16))</f>
        <v>41588</v>
      </c>
      <c r="AV16" s="75">
        <f>IF(ISERROR(INDEX(($AL$4:$AS$53,$AC$4:$AJ$105,$T$4:$AA$156),,2,$B$16)),"",INDEX(($AL$4:$AS$53,$AC$4:$AJ$105,$T$4:$AA$156),,2,$B$16))</f>
        <v>1.6496364810534292E-3</v>
      </c>
      <c r="AW16" s="75">
        <f>IF(ISERROR(INDEX(($AL$4:$AS$53,$AC$4:$AJ$105,$T$4:$AA$156),,3,$B$16)),"",INDEX(($AL$4:$AS$53,$AC$4:$AJ$105,$T$4:$AA$156),,3,$B$16))</f>
        <v>1.8214104073964288E-2</v>
      </c>
      <c r="AX16" s="75">
        <f>IF(ISERROR(INDEX(($AL$4:$AS$53,$AC$4:$AJ$105,$T$4:$AA$156),,3,$B$16)),"",INDEX(($AL$4:$AS$53,$AC$4:$AJ$105,$T$4:$AA$156),,4,$B$16))</f>
        <v>0.11247556604217634</v>
      </c>
      <c r="AY16" s="75">
        <f>IF(ISERROR(INDEX(($AL$4:$AS$53,$AC$4:$AJ$105,$T$4:$AA$156),,3,$B$16)),"",INDEX(($AL$4:$AS$53,$AC$4:$AJ$105,$T$4:$AA$156),,5,$B$16))</f>
        <v>7.5229895716790063E-2</v>
      </c>
      <c r="AZ16" s="75">
        <f>IF(ISERROR(INDEX(($AL$4:$AS$53,$AC$4:$AJ$105,$T$4:$AA$156),,6,$B$16)),"",INDEX(($AL$4:$AS$53,$AC$4:$AJ$105,$T$4:$AA$156),,6,$B$16))</f>
        <v>0.31936341183700123</v>
      </c>
      <c r="BA16" s="75">
        <f>IF(ISERROR(INDEX(($AL$4:$AS$53,$AC$4:$AJ$105,$T$4:$AA$156),,7,$B$16)),"",INDEX(($AL$4:$AS$53,$AC$4:$AJ$105,$T$4:$AA$156),,7,$B$16))</f>
        <v>6.266907123534704E-2</v>
      </c>
      <c r="BB16" s="75">
        <f>IF(ISERROR(INDEX(($AL$4:$AS$53,$AC$4:$AJ$105,$T$4:$AA$156),,8,$B$16)),"",INDEX(($AL$4:$AS$53,$AC$4:$AJ$105,$T$4:$AA$156),,8,$B$16))</f>
        <v>0.13054729355320482</v>
      </c>
    </row>
    <row r="17" spans="1:54">
      <c r="A17" s="70" t="s">
        <v>136</v>
      </c>
      <c r="J17" s="99">
        <v>40853</v>
      </c>
      <c r="K17" s="87">
        <v>2763.7460000000001</v>
      </c>
      <c r="L17" s="87">
        <v>2528.2939999999999</v>
      </c>
      <c r="M17" s="87">
        <v>5882.1895000000004</v>
      </c>
      <c r="N17" s="107">
        <v>40853</v>
      </c>
      <c r="O17" s="87">
        <v>1729.41</v>
      </c>
      <c r="P17" s="87">
        <v>7047.38</v>
      </c>
      <c r="Q17" s="87">
        <v>2129.33</v>
      </c>
      <c r="R17" s="87">
        <v>2219.2662297657898</v>
      </c>
      <c r="T17" s="74">
        <f t="shared" si="1"/>
        <v>40853</v>
      </c>
      <c r="U17" s="75">
        <f t="shared" si="5"/>
        <v>-7.0096723539313732E-2</v>
      </c>
      <c r="V17" s="75">
        <f t="shared" si="6"/>
        <v>-6.4194077200192878E-2</v>
      </c>
      <c r="W17" s="75">
        <f t="shared" si="7"/>
        <v>6.5409353873227882E-2</v>
      </c>
      <c r="X17" s="75">
        <f t="shared" si="8"/>
        <v>1.7665162205261931E-2</v>
      </c>
      <c r="Y17" s="75">
        <f t="shared" si="9"/>
        <v>-2.328359698311111E-2</v>
      </c>
      <c r="Z17" s="75">
        <f t="shared" si="10"/>
        <v>-8.0545229244113337E-3</v>
      </c>
      <c r="AA17" s="75">
        <f t="shared" si="11"/>
        <v>-0.19194709399937648</v>
      </c>
      <c r="AC17" s="74">
        <f t="shared" si="12"/>
        <v>41224</v>
      </c>
      <c r="AD17" s="75">
        <f t="shared" si="18"/>
        <v>-4.7929314107735932E-2</v>
      </c>
      <c r="AE17" s="75">
        <f t="shared" si="20"/>
        <v>-2.9880494899652721E-2</v>
      </c>
      <c r="AF17" s="75">
        <f t="shared" si="21"/>
        <v>-3.91028549403869E-2</v>
      </c>
      <c r="AG17" s="75">
        <f t="shared" si="22"/>
        <v>-3.4656456206699104E-2</v>
      </c>
      <c r="AH17" s="75">
        <f t="shared" si="23"/>
        <v>-5.6887018172797732E-2</v>
      </c>
      <c r="AI17" s="75">
        <f t="shared" si="24"/>
        <v>-5.1764890827732946E-2</v>
      </c>
      <c r="AJ17" s="75">
        <f t="shared" si="14"/>
        <v>-5.1352007659355103E-2</v>
      </c>
      <c r="AL17" s="74">
        <f t="shared" si="15"/>
        <v>41595</v>
      </c>
      <c r="AM17" s="75">
        <f t="shared" si="19"/>
        <v>2.0220090411016134E-2</v>
      </c>
      <c r="AN17" s="75">
        <f t="shared" si="25"/>
        <v>3.2572667869498639E-2</v>
      </c>
      <c r="AO17" s="75">
        <f t="shared" si="26"/>
        <v>0.12842425349889064</v>
      </c>
      <c r="AP17" s="75">
        <f t="shared" si="27"/>
        <v>0.10460030752478433</v>
      </c>
      <c r="AQ17" s="75">
        <f t="shared" si="28"/>
        <v>0.30824973482016693</v>
      </c>
      <c r="AR17" s="75">
        <f t="shared" si="29"/>
        <v>6.4095552040680515E-2</v>
      </c>
      <c r="AS17" s="75">
        <f t="shared" si="17"/>
        <v>9.5874407893685509E-2</v>
      </c>
      <c r="AU17" s="74">
        <f>IF(ISERROR(INDEX(($AL$4:$AS$53,$AC$4:$AJ$105,$T$4:$AA$156),,1,$B$16)),"",INDEX(($AL$4:$AS$53,$AC$4:$AJ$105,$T$4:$AA$156),,1,$B$16))</f>
        <v>41595</v>
      </c>
      <c r="AV17" s="75">
        <f>IF(ISERROR(INDEX(($AL$4:$AS$53,$AC$4:$AJ$105,$T$4:$AA$156),,2,$B$16)),"",INDEX(($AL$4:$AS$53,$AC$4:$AJ$105,$T$4:$AA$156),,2,$B$16))</f>
        <v>2.0220090411016134E-2</v>
      </c>
      <c r="AW17" s="75">
        <f>IF(ISERROR(INDEX(($AL$4:$AS$53,$AC$4:$AJ$105,$T$4:$AA$156),,3,$B$16)),"",INDEX(($AL$4:$AS$53,$AC$4:$AJ$105,$T$4:$AA$156),,3,$B$16))</f>
        <v>3.2572667869498639E-2</v>
      </c>
      <c r="AX17" s="75">
        <f>IF(ISERROR(INDEX(($AL$4:$AS$53,$AC$4:$AJ$105,$T$4:$AA$156),,3,$B$16)),"",INDEX(($AL$4:$AS$53,$AC$4:$AJ$105,$T$4:$AA$156),,4,$B$16))</f>
        <v>0.12842425349889064</v>
      </c>
      <c r="AY17" s="75">
        <f>IF(ISERROR(INDEX(($AL$4:$AS$53,$AC$4:$AJ$105,$T$4:$AA$156),,3,$B$16)),"",INDEX(($AL$4:$AS$53,$AC$4:$AJ$105,$T$4:$AA$156),,5,$B$16))</f>
        <v>0.10460030752478433</v>
      </c>
      <c r="AZ17" s="75">
        <f>IF(ISERROR(INDEX(($AL$4:$AS$53,$AC$4:$AJ$105,$T$4:$AA$156),,6,$B$16)),"",INDEX(($AL$4:$AS$53,$AC$4:$AJ$105,$T$4:$AA$156),,6,$B$16))</f>
        <v>0.30824973482016693</v>
      </c>
      <c r="BA17" s="75">
        <f>IF(ISERROR(INDEX(($AL$4:$AS$53,$AC$4:$AJ$105,$T$4:$AA$156),,7,$B$16)),"",INDEX(($AL$4:$AS$53,$AC$4:$AJ$105,$T$4:$AA$156),,7,$B$16))</f>
        <v>6.4095552040680515E-2</v>
      </c>
      <c r="BB17" s="75">
        <f>IF(ISERROR(INDEX(($AL$4:$AS$53,$AC$4:$AJ$105,$T$4:$AA$156),,8,$B$16)),"",INDEX(($AL$4:$AS$53,$AC$4:$AJ$105,$T$4:$AA$156),,8,$B$16))</f>
        <v>9.5874407893685509E-2</v>
      </c>
    </row>
    <row r="18" spans="1:54">
      <c r="A18" s="70" t="s">
        <v>137</v>
      </c>
      <c r="J18" s="99">
        <v>40860</v>
      </c>
      <c r="K18" s="87">
        <v>2695.002</v>
      </c>
      <c r="L18" s="87">
        <v>2481.0839999999998</v>
      </c>
      <c r="M18" s="87">
        <v>5909.5820000000003</v>
      </c>
      <c r="N18" s="107">
        <v>40860</v>
      </c>
      <c r="O18" s="87">
        <v>1748.61</v>
      </c>
      <c r="P18" s="87">
        <v>7143.76</v>
      </c>
      <c r="Q18" s="87">
        <v>2124.1999999999998</v>
      </c>
      <c r="R18" s="87">
        <v>2199.7490323716761</v>
      </c>
      <c r="T18" s="74">
        <f t="shared" si="1"/>
        <v>40860</v>
      </c>
      <c r="U18" s="75">
        <f t="shared" si="5"/>
        <v>-9.3226660529548533E-2</v>
      </c>
      <c r="V18" s="75">
        <f t="shared" si="6"/>
        <v>-8.1668072556499882E-2</v>
      </c>
      <c r="W18" s="75">
        <f t="shared" si="7"/>
        <v>7.0370810100704562E-2</v>
      </c>
      <c r="X18" s="75">
        <f t="shared" si="8"/>
        <v>2.8963333902164878E-2</v>
      </c>
      <c r="Y18" s="75">
        <f t="shared" si="9"/>
        <v>-9.9260191424429545E-3</v>
      </c>
      <c r="Z18" s="75">
        <f t="shared" si="10"/>
        <v>-1.0444326429456585E-2</v>
      </c>
      <c r="AA18" s="75">
        <f t="shared" si="11"/>
        <v>-0.19905346450138051</v>
      </c>
      <c r="AC18" s="74">
        <f t="shared" si="12"/>
        <v>41231</v>
      </c>
      <c r="AD18" s="75">
        <f t="shared" si="18"/>
        <v>-7.4985862906518541E-2</v>
      </c>
      <c r="AE18" s="75">
        <f t="shared" si="20"/>
        <v>-5.5359724980729497E-2</v>
      </c>
      <c r="AF18" s="75">
        <f t="shared" si="21"/>
        <v>-2.3577294491061496E-2</v>
      </c>
      <c r="AG18" s="75">
        <f t="shared" si="22"/>
        <v>-6.0023067688759202E-3</v>
      </c>
      <c r="AH18" s="75">
        <f t="shared" si="23"/>
        <v>-1.4939944145254458E-2</v>
      </c>
      <c r="AI18" s="75">
        <f t="shared" si="24"/>
        <v>-5.5520933340070688E-2</v>
      </c>
      <c r="AJ18" s="75">
        <f t="shared" si="14"/>
        <v>-1.3695840375830604E-2</v>
      </c>
      <c r="AL18" s="74">
        <f t="shared" si="15"/>
        <v>41602</v>
      </c>
      <c r="AM18" s="75">
        <f t="shared" si="19"/>
        <v>4.0717073238478285E-2</v>
      </c>
      <c r="AN18" s="75">
        <f t="shared" si="25"/>
        <v>6.1846250239309342E-2</v>
      </c>
      <c r="AO18" s="75">
        <f t="shared" si="26"/>
        <v>0.12694438028490196</v>
      </c>
      <c r="AP18" s="75">
        <f t="shared" si="27"/>
        <v>0.1087165925775242</v>
      </c>
      <c r="AQ18" s="75">
        <f t="shared" si="28"/>
        <v>0.2975979208335453</v>
      </c>
      <c r="AR18" s="75">
        <f t="shared" si="29"/>
        <v>8.3763248532868095E-2</v>
      </c>
      <c r="AS18" s="75">
        <f t="shared" si="17"/>
        <v>7.5523940388137367E-2</v>
      </c>
      <c r="AU18" s="74">
        <f>IF(ISERROR(INDEX(($AL$4:$AS$53,$AC$4:$AJ$105,$T$4:$AA$156),,1,$B$16)),"",INDEX(($AL$4:$AS$53,$AC$4:$AJ$105,$T$4:$AA$156),,1,$B$16))</f>
        <v>41602</v>
      </c>
      <c r="AV18" s="75">
        <f>IF(ISERROR(INDEX(($AL$4:$AS$53,$AC$4:$AJ$105,$T$4:$AA$156),,2,$B$16)),"",INDEX(($AL$4:$AS$53,$AC$4:$AJ$105,$T$4:$AA$156),,2,$B$16))</f>
        <v>4.0717073238478285E-2</v>
      </c>
      <c r="AW18" s="75">
        <f>IF(ISERROR(INDEX(($AL$4:$AS$53,$AC$4:$AJ$105,$T$4:$AA$156),,3,$B$16)),"",INDEX(($AL$4:$AS$53,$AC$4:$AJ$105,$T$4:$AA$156),,3,$B$16))</f>
        <v>6.1846250239309342E-2</v>
      </c>
      <c r="AX18" s="75">
        <f>IF(ISERROR(INDEX(($AL$4:$AS$53,$AC$4:$AJ$105,$T$4:$AA$156),,3,$B$16)),"",INDEX(($AL$4:$AS$53,$AC$4:$AJ$105,$T$4:$AA$156),,4,$B$16))</f>
        <v>0.12694438028490196</v>
      </c>
      <c r="AY18" s="75">
        <f>IF(ISERROR(INDEX(($AL$4:$AS$53,$AC$4:$AJ$105,$T$4:$AA$156),,3,$B$16)),"",INDEX(($AL$4:$AS$53,$AC$4:$AJ$105,$T$4:$AA$156),,5,$B$16))</f>
        <v>0.1087165925775242</v>
      </c>
      <c r="AZ18" s="75">
        <f>IF(ISERROR(INDEX(($AL$4:$AS$53,$AC$4:$AJ$105,$T$4:$AA$156),,6,$B$16)),"",INDEX(($AL$4:$AS$53,$AC$4:$AJ$105,$T$4:$AA$156),,6,$B$16))</f>
        <v>0.2975979208335453</v>
      </c>
      <c r="BA18" s="75">
        <f>IF(ISERROR(INDEX(($AL$4:$AS$53,$AC$4:$AJ$105,$T$4:$AA$156),,7,$B$16)),"",INDEX(($AL$4:$AS$53,$AC$4:$AJ$105,$T$4:$AA$156),,7,$B$16))</f>
        <v>8.3763248532868095E-2</v>
      </c>
      <c r="BB18" s="75">
        <f>IF(ISERROR(INDEX(($AL$4:$AS$53,$AC$4:$AJ$105,$T$4:$AA$156),,8,$B$16)),"",INDEX(($AL$4:$AS$53,$AC$4:$AJ$105,$T$4:$AA$156),,8,$B$16))</f>
        <v>7.5523940388137367E-2</v>
      </c>
    </row>
    <row r="19" spans="1:54">
      <c r="J19" s="99">
        <v>40867</v>
      </c>
      <c r="K19" s="87">
        <v>2606.4949999999999</v>
      </c>
      <c r="L19" s="87">
        <v>2416.5619999999999</v>
      </c>
      <c r="M19" s="87">
        <v>5746.3125</v>
      </c>
      <c r="N19" s="107">
        <v>40867</v>
      </c>
      <c r="O19" s="87">
        <v>1691.43</v>
      </c>
      <c r="P19" s="87">
        <v>7170.17</v>
      </c>
      <c r="Q19" s="87">
        <v>2069.31</v>
      </c>
      <c r="R19" s="87">
        <v>2340.8009100688837</v>
      </c>
      <c r="T19" s="74">
        <f t="shared" si="1"/>
        <v>40867</v>
      </c>
      <c r="U19" s="75">
        <f t="shared" si="5"/>
        <v>-0.1230061515861457</v>
      </c>
      <c r="V19" s="75">
        <f t="shared" si="6"/>
        <v>-0.10554981643236605</v>
      </c>
      <c r="W19" s="75">
        <f t="shared" si="7"/>
        <v>4.0798683513792344E-2</v>
      </c>
      <c r="X19" s="75">
        <f t="shared" si="8"/>
        <v>-4.6840336826743378E-3</v>
      </c>
      <c r="Y19" s="75">
        <f t="shared" si="9"/>
        <v>-6.2657822595622026E-3</v>
      </c>
      <c r="Z19" s="75">
        <f t="shared" si="10"/>
        <v>-3.6014758084803034E-2</v>
      </c>
      <c r="AA19" s="75">
        <f t="shared" si="11"/>
        <v>-0.14769532722998979</v>
      </c>
      <c r="AC19" s="74">
        <f t="shared" si="12"/>
        <v>41238</v>
      </c>
      <c r="AD19" s="75">
        <f t="shared" si="18"/>
        <v>-6.8427781013766675E-2</v>
      </c>
      <c r="AE19" s="75">
        <f t="shared" si="20"/>
        <v>-4.9424323751544819E-2</v>
      </c>
      <c r="AF19" s="75">
        <f t="shared" si="21"/>
        <v>-7.0032607144620451E-2</v>
      </c>
      <c r="AG19" s="75">
        <f t="shared" si="22"/>
        <v>-4.3232301041184362E-2</v>
      </c>
      <c r="AH19" s="75">
        <f t="shared" si="23"/>
        <v>-5.0032408555858887E-2</v>
      </c>
      <c r="AI19" s="75">
        <f t="shared" si="24"/>
        <v>-5.2528451039508761E-2</v>
      </c>
      <c r="AJ19" s="75">
        <f t="shared" si="14"/>
        <v>2.5606128837863951E-2</v>
      </c>
      <c r="AL19" s="74">
        <f t="shared" si="15"/>
        <v>41609</v>
      </c>
      <c r="AM19" s="75">
        <f t="shared" si="19"/>
        <v>5.8503287988945329E-2</v>
      </c>
      <c r="AN19" s="75">
        <f t="shared" si="25"/>
        <v>7.3510045193216689E-2</v>
      </c>
      <c r="AO19" s="75">
        <f t="shared" si="26"/>
        <v>0.14827233279849761</v>
      </c>
      <c r="AP19" s="75">
        <f t="shared" si="27"/>
        <v>0.13218779353958632</v>
      </c>
      <c r="AQ19" s="75">
        <f t="shared" si="28"/>
        <v>0.31398623021915006</v>
      </c>
      <c r="AR19" s="75">
        <f t="shared" si="29"/>
        <v>9.3039069313663125E-2</v>
      </c>
      <c r="AS19" s="75">
        <f t="shared" si="17"/>
        <v>5.2487612685273577E-2</v>
      </c>
      <c r="AU19" s="74">
        <f>IF(ISERROR(INDEX(($AL$4:$AS$53,$AC$4:$AJ$105,$T$4:$AA$156),,1,$B$16)),"",INDEX(($AL$4:$AS$53,$AC$4:$AJ$105,$T$4:$AA$156),,1,$B$16))</f>
        <v>41609</v>
      </c>
      <c r="AV19" s="75">
        <f>IF(ISERROR(INDEX(($AL$4:$AS$53,$AC$4:$AJ$105,$T$4:$AA$156),,2,$B$16)),"",INDEX(($AL$4:$AS$53,$AC$4:$AJ$105,$T$4:$AA$156),,2,$B$16))</f>
        <v>5.8503287988945329E-2</v>
      </c>
      <c r="AW19" s="75">
        <f>IF(ISERROR(INDEX(($AL$4:$AS$53,$AC$4:$AJ$105,$T$4:$AA$156),,3,$B$16)),"",INDEX(($AL$4:$AS$53,$AC$4:$AJ$105,$T$4:$AA$156),,3,$B$16))</f>
        <v>7.3510045193216689E-2</v>
      </c>
      <c r="AX19" s="75">
        <f>IF(ISERROR(INDEX(($AL$4:$AS$53,$AC$4:$AJ$105,$T$4:$AA$156),,3,$B$16)),"",INDEX(($AL$4:$AS$53,$AC$4:$AJ$105,$T$4:$AA$156),,4,$B$16))</f>
        <v>0.14827233279849761</v>
      </c>
      <c r="AY19" s="75">
        <f>IF(ISERROR(INDEX(($AL$4:$AS$53,$AC$4:$AJ$105,$T$4:$AA$156),,3,$B$16)),"",INDEX(($AL$4:$AS$53,$AC$4:$AJ$105,$T$4:$AA$156),,5,$B$16))</f>
        <v>0.13218779353958632</v>
      </c>
      <c r="AZ19" s="75">
        <f>IF(ISERROR(INDEX(($AL$4:$AS$53,$AC$4:$AJ$105,$T$4:$AA$156),,6,$B$16)),"",INDEX(($AL$4:$AS$53,$AC$4:$AJ$105,$T$4:$AA$156),,6,$B$16))</f>
        <v>0.31398623021915006</v>
      </c>
      <c r="BA19" s="75">
        <f>IF(ISERROR(INDEX(($AL$4:$AS$53,$AC$4:$AJ$105,$T$4:$AA$156),,7,$B$16)),"",INDEX(($AL$4:$AS$53,$AC$4:$AJ$105,$T$4:$AA$156),,7,$B$16))</f>
        <v>9.3039069313663125E-2</v>
      </c>
      <c r="BB19" s="75">
        <f>IF(ISERROR(INDEX(($AL$4:$AS$53,$AC$4:$AJ$105,$T$4:$AA$156),,8,$B$16)),"",INDEX(($AL$4:$AS$53,$AC$4:$AJ$105,$T$4:$AA$156),,8,$B$16))</f>
        <v>5.2487612685273577E-2</v>
      </c>
    </row>
    <row r="20" spans="1:54">
      <c r="J20" s="99">
        <v>40874</v>
      </c>
      <c r="K20" s="87">
        <v>2569.973</v>
      </c>
      <c r="L20" s="87">
        <v>2380.2240000000002</v>
      </c>
      <c r="M20" s="87">
        <v>5875.8320000000003</v>
      </c>
      <c r="N20" s="107">
        <v>40874</v>
      </c>
      <c r="O20" s="87">
        <v>1702.9</v>
      </c>
      <c r="P20" s="87">
        <v>7623.18</v>
      </c>
      <c r="Q20" s="87">
        <v>2035.72</v>
      </c>
      <c r="R20" s="87">
        <v>2417.9695393559709</v>
      </c>
      <c r="T20" s="74">
        <f t="shared" si="1"/>
        <v>40874</v>
      </c>
      <c r="U20" s="75">
        <f t="shared" si="5"/>
        <v>-0.13529451942562776</v>
      </c>
      <c r="V20" s="75">
        <f t="shared" si="6"/>
        <v>-0.11899972202985554</v>
      </c>
      <c r="W20" s="75">
        <f t="shared" si="7"/>
        <v>6.42578540843739E-2</v>
      </c>
      <c r="X20" s="75">
        <f t="shared" si="8"/>
        <v>2.0654470133401048E-3</v>
      </c>
      <c r="Y20" s="75">
        <f t="shared" si="9"/>
        <v>5.6518159819718417E-2</v>
      </c>
      <c r="Z20" s="75">
        <f t="shared" si="10"/>
        <v>-5.1662613783529432E-2</v>
      </c>
      <c r="AA20" s="75">
        <f t="shared" si="10"/>
        <v>-0.11959760091344218</v>
      </c>
      <c r="AC20" s="74">
        <f t="shared" si="12"/>
        <v>41245</v>
      </c>
      <c r="AD20" s="75">
        <f t="shared" si="18"/>
        <v>-9.0951537916088343E-2</v>
      </c>
      <c r="AE20" s="75">
        <f t="shared" si="20"/>
        <v>-7.1586312052348111E-2</v>
      </c>
      <c r="AF20" s="75">
        <f t="shared" si="21"/>
        <v>-0.12265653185410974</v>
      </c>
      <c r="AG20" s="75">
        <f t="shared" si="22"/>
        <v>-0.12050905838322168</v>
      </c>
      <c r="AH20" s="75">
        <f t="shared" si="23"/>
        <v>-0.14278169436731303</v>
      </c>
      <c r="AI20" s="75">
        <f t="shared" si="24"/>
        <v>-0.11802058243923808</v>
      </c>
      <c r="AJ20" s="75">
        <f t="shared" si="14"/>
        <v>9.2456177734552281E-3</v>
      </c>
      <c r="AL20" s="74">
        <f t="shared" si="15"/>
        <v>41616</v>
      </c>
      <c r="AM20" s="75">
        <f t="shared" si="19"/>
        <v>6.4294158698414705E-2</v>
      </c>
      <c r="AN20" s="75">
        <f t="shared" si="25"/>
        <v>8.1537304225575369E-2</v>
      </c>
      <c r="AO20" s="75">
        <f t="shared" si="26"/>
        <v>8.7260435989634288E-2</v>
      </c>
      <c r="AP20" s="75">
        <f t="shared" si="27"/>
        <v>3.4282432197964674E-2</v>
      </c>
      <c r="AQ20" s="75">
        <f t="shared" si="28"/>
        <v>0.32063001248595802</v>
      </c>
      <c r="AR20" s="75">
        <f t="shared" si="29"/>
        <v>0.10320182116513177</v>
      </c>
      <c r="AS20" s="75">
        <f t="shared" si="17"/>
        <v>5.2424368279193168E-2</v>
      </c>
      <c r="AU20" s="74">
        <f>IF(ISERROR(INDEX(($AL$4:$AS$53,$AC$4:$AJ$105,$T$4:$AA$156),,1,$B$16)),"",INDEX(($AL$4:$AS$53,$AC$4:$AJ$105,$T$4:$AA$156),,1,$B$16))</f>
        <v>41616</v>
      </c>
      <c r="AV20" s="75">
        <f>IF(ISERROR(INDEX(($AL$4:$AS$53,$AC$4:$AJ$105,$T$4:$AA$156),,2,$B$16)),"",INDEX(($AL$4:$AS$53,$AC$4:$AJ$105,$T$4:$AA$156),,2,$B$16))</f>
        <v>6.4294158698414705E-2</v>
      </c>
      <c r="AW20" s="75">
        <f>IF(ISERROR(INDEX(($AL$4:$AS$53,$AC$4:$AJ$105,$T$4:$AA$156),,3,$B$16)),"",INDEX(($AL$4:$AS$53,$AC$4:$AJ$105,$T$4:$AA$156),,3,$B$16))</f>
        <v>8.1537304225575369E-2</v>
      </c>
      <c r="AX20" s="75">
        <f>IF(ISERROR(INDEX(($AL$4:$AS$53,$AC$4:$AJ$105,$T$4:$AA$156),,3,$B$16)),"",INDEX(($AL$4:$AS$53,$AC$4:$AJ$105,$T$4:$AA$156),,4,$B$16))</f>
        <v>8.7260435989634288E-2</v>
      </c>
      <c r="AY20" s="75">
        <f>IF(ISERROR(INDEX(($AL$4:$AS$53,$AC$4:$AJ$105,$T$4:$AA$156),,3,$B$16)),"",INDEX(($AL$4:$AS$53,$AC$4:$AJ$105,$T$4:$AA$156),,5,$B$16))</f>
        <v>3.4282432197964674E-2</v>
      </c>
      <c r="AZ20" s="75">
        <f>IF(ISERROR(INDEX(($AL$4:$AS$53,$AC$4:$AJ$105,$T$4:$AA$156),,6,$B$16)),"",INDEX(($AL$4:$AS$53,$AC$4:$AJ$105,$T$4:$AA$156),,6,$B$16))</f>
        <v>0.32063001248595802</v>
      </c>
      <c r="BA20" s="75">
        <f>IF(ISERROR(INDEX(($AL$4:$AS$53,$AC$4:$AJ$105,$T$4:$AA$156),,7,$B$16)),"",INDEX(($AL$4:$AS$53,$AC$4:$AJ$105,$T$4:$AA$156),,7,$B$16))</f>
        <v>0.10320182116513177</v>
      </c>
      <c r="BB20" s="75">
        <f>IF(ISERROR(INDEX(($AL$4:$AS$53,$AC$4:$AJ$105,$T$4:$AA$156),,8,$B$16)),"",INDEX(($AL$4:$AS$53,$AC$4:$AJ$105,$T$4:$AA$156),,8,$B$16))</f>
        <v>5.2424368279193168E-2</v>
      </c>
    </row>
    <row r="21" spans="1:54">
      <c r="J21" s="99">
        <v>40881</v>
      </c>
      <c r="K21" s="87">
        <v>2557.3110000000001</v>
      </c>
      <c r="L21" s="87">
        <v>2360.6640000000002</v>
      </c>
      <c r="M21" s="87">
        <v>5691.0195000000003</v>
      </c>
      <c r="N21" s="107">
        <v>40881</v>
      </c>
      <c r="O21" s="87">
        <v>1652.19</v>
      </c>
      <c r="P21" s="87">
        <v>7335.02</v>
      </c>
      <c r="Q21" s="87">
        <v>2011.17</v>
      </c>
      <c r="R21" s="87">
        <v>2476.8011385166674</v>
      </c>
      <c r="T21" s="74">
        <f t="shared" si="1"/>
        <v>40881</v>
      </c>
      <c r="U21" s="75">
        <f t="shared" si="5"/>
        <v>-0.13955483686671855</v>
      </c>
      <c r="V21" s="75">
        <f t="shared" si="6"/>
        <v>-0.12623953031558666</v>
      </c>
      <c r="W21" s="75">
        <f t="shared" si="7"/>
        <v>3.0783759750504514E-2</v>
      </c>
      <c r="X21" s="75">
        <f t="shared" si="8"/>
        <v>-2.7774672088219932E-2</v>
      </c>
      <c r="Y21" s="75">
        <f t="shared" si="9"/>
        <v>1.6581247280115674E-2</v>
      </c>
      <c r="Z21" s="75">
        <f t="shared" si="10"/>
        <v>-6.3099197808647922E-2</v>
      </c>
      <c r="AA21" s="75">
        <f t="shared" si="10"/>
        <v>-9.81765365864814E-2</v>
      </c>
      <c r="AC21" s="74">
        <f t="shared" si="12"/>
        <v>41252</v>
      </c>
      <c r="AD21" s="75">
        <f t="shared" si="18"/>
        <v>-4.5451127292471472E-2</v>
      </c>
      <c r="AE21" s="75">
        <f t="shared" si="20"/>
        <v>-3.3294323507733425E-2</v>
      </c>
      <c r="AF21" s="75">
        <f t="shared" si="21"/>
        <v>-7.4421145015766244E-2</v>
      </c>
      <c r="AG21" s="75">
        <f t="shared" si="22"/>
        <v>-8.167844897254628E-2</v>
      </c>
      <c r="AH21" s="75">
        <f t="shared" si="23"/>
        <v>-0.12260996903182453</v>
      </c>
      <c r="AI21" s="75">
        <f t="shared" si="24"/>
        <v>-7.2796483131495227E-2</v>
      </c>
      <c r="AJ21" s="75">
        <f t="shared" si="14"/>
        <v>-3.0197683805839093E-2</v>
      </c>
      <c r="AL21" s="74">
        <f t="shared" si="15"/>
        <v>41623</v>
      </c>
      <c r="AM21" s="75">
        <f t="shared" si="19"/>
        <v>4.4482896902277025E-2</v>
      </c>
      <c r="AN21" s="75">
        <f t="shared" si="25"/>
        <v>6.1699763881395198E-2</v>
      </c>
      <c r="AO21" s="75">
        <f t="shared" si="26"/>
        <v>0.10514091493213606</v>
      </c>
      <c r="AP21" s="75">
        <f t="shared" si="27"/>
        <v>6.2498130321106071E-2</v>
      </c>
      <c r="AQ21" s="75">
        <f t="shared" si="28"/>
        <v>0.2936086767624182</v>
      </c>
      <c r="AR21" s="75">
        <f t="shared" si="29"/>
        <v>9.6169196883915564E-2</v>
      </c>
      <c r="AS21" s="75">
        <f t="shared" si="17"/>
        <v>9.3490043953537771E-2</v>
      </c>
      <c r="AU21" s="74">
        <f>IF(ISERROR(INDEX(($AL$4:$AS$53,$AC$4:$AJ$105,$T$4:$AA$156),,1,$B$16)),"",INDEX(($AL$4:$AS$53,$AC$4:$AJ$105,$T$4:$AA$156),,1,$B$16))</f>
        <v>41623</v>
      </c>
      <c r="AV21" s="75">
        <f>IF(ISERROR(INDEX(($AL$4:$AS$53,$AC$4:$AJ$105,$T$4:$AA$156),,2,$B$16)),"",INDEX(($AL$4:$AS$53,$AC$4:$AJ$105,$T$4:$AA$156),,2,$B$16))</f>
        <v>4.4482896902277025E-2</v>
      </c>
      <c r="AW21" s="75">
        <f>IF(ISERROR(INDEX(($AL$4:$AS$53,$AC$4:$AJ$105,$T$4:$AA$156),,3,$B$16)),"",INDEX(($AL$4:$AS$53,$AC$4:$AJ$105,$T$4:$AA$156),,3,$B$16))</f>
        <v>6.1699763881395198E-2</v>
      </c>
      <c r="AX21" s="75">
        <f>IF(ISERROR(INDEX(($AL$4:$AS$53,$AC$4:$AJ$105,$T$4:$AA$156),,3,$B$16)),"",INDEX(($AL$4:$AS$53,$AC$4:$AJ$105,$T$4:$AA$156),,4,$B$16))</f>
        <v>0.10514091493213606</v>
      </c>
      <c r="AY21" s="75">
        <f>IF(ISERROR(INDEX(($AL$4:$AS$53,$AC$4:$AJ$105,$T$4:$AA$156),,3,$B$16)),"",INDEX(($AL$4:$AS$53,$AC$4:$AJ$105,$T$4:$AA$156),,5,$B$16))</f>
        <v>6.2498130321106071E-2</v>
      </c>
      <c r="AZ21" s="75">
        <f>IF(ISERROR(INDEX(($AL$4:$AS$53,$AC$4:$AJ$105,$T$4:$AA$156),,6,$B$16)),"",INDEX(($AL$4:$AS$53,$AC$4:$AJ$105,$T$4:$AA$156),,6,$B$16))</f>
        <v>0.2936086767624182</v>
      </c>
      <c r="BA21" s="75">
        <f>IF(ISERROR(INDEX(($AL$4:$AS$53,$AC$4:$AJ$105,$T$4:$AA$156),,7,$B$16)),"",INDEX(($AL$4:$AS$53,$AC$4:$AJ$105,$T$4:$AA$156),,7,$B$16))</f>
        <v>9.6169196883915564E-2</v>
      </c>
      <c r="BB21" s="75">
        <f>IF(ISERROR(INDEX(($AL$4:$AS$53,$AC$4:$AJ$105,$T$4:$AA$156),,8,$B$16)),"",INDEX(($AL$4:$AS$53,$AC$4:$AJ$105,$T$4:$AA$156),,8,$B$16))</f>
        <v>9.3490043953537771E-2</v>
      </c>
    </row>
    <row r="22" spans="1:54">
      <c r="J22" s="99">
        <v>40888</v>
      </c>
      <c r="K22" s="87">
        <v>2503.4609999999998</v>
      </c>
      <c r="L22" s="87">
        <v>2315.27</v>
      </c>
      <c r="M22" s="87">
        <v>5499.4467999999997</v>
      </c>
      <c r="N22" s="107">
        <v>40888</v>
      </c>
      <c r="O22" s="87">
        <v>1606.5</v>
      </c>
      <c r="P22" s="87">
        <v>7326.05</v>
      </c>
      <c r="Q22" s="87">
        <v>1960.4</v>
      </c>
      <c r="R22" s="87">
        <v>2489.0697865255252</v>
      </c>
      <c r="T22" s="74">
        <f t="shared" si="1"/>
        <v>40888</v>
      </c>
      <c r="U22" s="75">
        <f t="shared" si="5"/>
        <v>-0.1576734669569686</v>
      </c>
      <c r="V22" s="75">
        <f t="shared" si="6"/>
        <v>-0.14304136351203245</v>
      </c>
      <c r="W22" s="75">
        <f t="shared" si="7"/>
        <v>-3.9147732577825556E-3</v>
      </c>
      <c r="X22" s="75">
        <f t="shared" si="8"/>
        <v>-5.4660790048193797E-2</v>
      </c>
      <c r="Y22" s="75">
        <f t="shared" si="9"/>
        <v>1.5338069512624397E-2</v>
      </c>
      <c r="Z22" s="75">
        <f t="shared" si="10"/>
        <v>-8.6750333081774933E-2</v>
      </c>
      <c r="AA22" s="75">
        <f t="shared" si="10"/>
        <v>-9.3709421941429394E-2</v>
      </c>
      <c r="AC22" s="74">
        <f t="shared" si="12"/>
        <v>41259</v>
      </c>
      <c r="AD22" s="75">
        <f t="shared" si="18"/>
        <v>9.0409421273474067E-4</v>
      </c>
      <c r="AE22" s="75">
        <f t="shared" si="20"/>
        <v>8.3594492862890668E-3</v>
      </c>
      <c r="AF22" s="75">
        <f t="shared" si="21"/>
        <v>-3.2296575616963863E-2</v>
      </c>
      <c r="AG22" s="75">
        <f t="shared" si="22"/>
        <v>-5.2694761123882938E-2</v>
      </c>
      <c r="AH22" s="75">
        <f t="shared" si="23"/>
        <v>-8.9487624732929594E-2</v>
      </c>
      <c r="AI22" s="75">
        <f t="shared" si="24"/>
        <v>-4.4831090375211269E-2</v>
      </c>
      <c r="AJ22" s="75">
        <f t="shared" si="14"/>
        <v>9.5825829287554676E-2</v>
      </c>
      <c r="AL22" s="74">
        <f t="shared" si="15"/>
        <v>41630</v>
      </c>
      <c r="AM22" s="75">
        <f t="shared" si="19"/>
        <v>-1.128748897638332E-2</v>
      </c>
      <c r="AN22" s="75">
        <f t="shared" si="25"/>
        <v>7.900594260828786E-3</v>
      </c>
      <c r="AO22" s="75">
        <f t="shared" si="26"/>
        <v>6.2374587329644848E-2</v>
      </c>
      <c r="AP22" s="75">
        <f t="shared" si="27"/>
        <v>3.364225414470412E-2</v>
      </c>
      <c r="AQ22" s="75">
        <f t="shared" si="28"/>
        <v>0.25994199313468003</v>
      </c>
      <c r="AR22" s="75">
        <f t="shared" si="29"/>
        <v>4.1164688317639531E-2</v>
      </c>
      <c r="AS22" s="75">
        <f t="shared" si="17"/>
        <v>6.6451174173116412E-2</v>
      </c>
      <c r="AU22" s="74">
        <f>IF(ISERROR(INDEX(($AL$4:$AS$53,$AC$4:$AJ$105,$T$4:$AA$156),,1,$B$16)),"",INDEX(($AL$4:$AS$53,$AC$4:$AJ$105,$T$4:$AA$156),,1,$B$16))</f>
        <v>41630</v>
      </c>
      <c r="AV22" s="75">
        <f>IF(ISERROR(INDEX(($AL$4:$AS$53,$AC$4:$AJ$105,$T$4:$AA$156),,2,$B$16)),"",INDEX(($AL$4:$AS$53,$AC$4:$AJ$105,$T$4:$AA$156),,2,$B$16))</f>
        <v>-1.128748897638332E-2</v>
      </c>
      <c r="AW22" s="75">
        <f>IF(ISERROR(INDEX(($AL$4:$AS$53,$AC$4:$AJ$105,$T$4:$AA$156),,3,$B$16)),"",INDEX(($AL$4:$AS$53,$AC$4:$AJ$105,$T$4:$AA$156),,3,$B$16))</f>
        <v>7.900594260828786E-3</v>
      </c>
      <c r="AX22" s="75">
        <f>IF(ISERROR(INDEX(($AL$4:$AS$53,$AC$4:$AJ$105,$T$4:$AA$156),,3,$B$16)),"",INDEX(($AL$4:$AS$53,$AC$4:$AJ$105,$T$4:$AA$156),,4,$B$16))</f>
        <v>6.2374587329644848E-2</v>
      </c>
      <c r="AY22" s="75">
        <f>IF(ISERROR(INDEX(($AL$4:$AS$53,$AC$4:$AJ$105,$T$4:$AA$156),,3,$B$16)),"",INDEX(($AL$4:$AS$53,$AC$4:$AJ$105,$T$4:$AA$156),,5,$B$16))</f>
        <v>3.364225414470412E-2</v>
      </c>
      <c r="AZ22" s="75">
        <f>IF(ISERROR(INDEX(($AL$4:$AS$53,$AC$4:$AJ$105,$T$4:$AA$156),,6,$B$16)),"",INDEX(($AL$4:$AS$53,$AC$4:$AJ$105,$T$4:$AA$156),,6,$B$16))</f>
        <v>0.25994199313468003</v>
      </c>
      <c r="BA22" s="75">
        <f>IF(ISERROR(INDEX(($AL$4:$AS$53,$AC$4:$AJ$105,$T$4:$AA$156),,7,$B$16)),"",INDEX(($AL$4:$AS$53,$AC$4:$AJ$105,$T$4:$AA$156),,7,$B$16))</f>
        <v>4.1164688317639531E-2</v>
      </c>
      <c r="BB22" s="75">
        <f>IF(ISERROR(INDEX(($AL$4:$AS$53,$AC$4:$AJ$105,$T$4:$AA$156),,8,$B$16)),"",INDEX(($AL$4:$AS$53,$AC$4:$AJ$105,$T$4:$AA$156),,8,$B$16))</f>
        <v>6.6451174173116412E-2</v>
      </c>
    </row>
    <row r="23" spans="1:54">
      <c r="J23" s="99">
        <v>40895</v>
      </c>
      <c r="K23" s="87">
        <v>2390.1289999999999</v>
      </c>
      <c r="L23" s="87">
        <v>2224.84</v>
      </c>
      <c r="M23" s="87">
        <v>5187.1724000000004</v>
      </c>
      <c r="N23" s="107">
        <v>40895</v>
      </c>
      <c r="O23" s="87">
        <v>1518.86</v>
      </c>
      <c r="P23" s="87">
        <v>6923.73</v>
      </c>
      <c r="Q23" s="87">
        <v>1851.72</v>
      </c>
      <c r="R23" s="87">
        <v>2523.787202401862</v>
      </c>
      <c r="T23" s="74">
        <f t="shared" si="1"/>
        <v>40895</v>
      </c>
      <c r="U23" s="75">
        <f t="shared" si="5"/>
        <v>-0.19580569695489258</v>
      </c>
      <c r="V23" s="75">
        <f t="shared" si="6"/>
        <v>-0.17651252216636082</v>
      </c>
      <c r="W23" s="75">
        <f t="shared" si="7"/>
        <v>-6.047535613855326E-2</v>
      </c>
      <c r="X23" s="75">
        <f t="shared" si="8"/>
        <v>-0.1062322362730157</v>
      </c>
      <c r="Y23" s="75">
        <f t="shared" si="9"/>
        <v>-4.0420601548359247E-2</v>
      </c>
      <c r="Z23" s="75">
        <f t="shared" si="10"/>
        <v>-0.13737876289236095</v>
      </c>
      <c r="AA23" s="75">
        <f t="shared" si="10"/>
        <v>-8.1068528112901661E-2</v>
      </c>
      <c r="AC23" s="74">
        <f t="shared" si="12"/>
        <v>41266</v>
      </c>
      <c r="AD23" s="75">
        <f t="shared" si="18"/>
        <v>7.7600003738735879E-3</v>
      </c>
      <c r="AE23" s="75">
        <f t="shared" si="20"/>
        <v>9.6183601244563821E-3</v>
      </c>
      <c r="AF23" s="75">
        <f t="shared" si="21"/>
        <v>-2.8709456426413538E-2</v>
      </c>
      <c r="AG23" s="75">
        <f t="shared" si="22"/>
        <v>-4.0799993723077854E-2</v>
      </c>
      <c r="AH23" s="75">
        <f t="shared" si="23"/>
        <v>-9.3285427352821193E-2</v>
      </c>
      <c r="AI23" s="75">
        <f t="shared" si="24"/>
        <v>-4.7610224969541926E-2</v>
      </c>
      <c r="AJ23" s="75">
        <f t="shared" si="14"/>
        <v>6.6307861334143015E-2</v>
      </c>
      <c r="AL23" s="74">
        <f t="shared" si="15"/>
        <v>41637</v>
      </c>
      <c r="AM23" s="75">
        <f t="shared" si="19"/>
        <v>-2.8904443472266284E-4</v>
      </c>
      <c r="AN23" s="75">
        <f t="shared" si="25"/>
        <v>1.5856785654199346E-2</v>
      </c>
      <c r="AO23" s="75">
        <f t="shared" si="26"/>
        <v>9.3551219542280517E-2</v>
      </c>
      <c r="AP23" s="75">
        <f t="shared" si="27"/>
        <v>6.6040050017649676E-2</v>
      </c>
      <c r="AQ23" s="75">
        <f t="shared" si="28"/>
        <v>0.24003256525772354</v>
      </c>
      <c r="AR23" s="75">
        <f t="shared" si="29"/>
        <v>4.3533533385563761E-2</v>
      </c>
      <c r="AS23" s="75">
        <f t="shared" si="17"/>
        <v>6.5724606424430565E-2</v>
      </c>
      <c r="AU23" s="74">
        <f>IF(ISERROR(INDEX(($AL$4:$AS$53,$AC$4:$AJ$105,$T$4:$AA$156),,1,$B$16)),"",INDEX(($AL$4:$AS$53,$AC$4:$AJ$105,$T$4:$AA$156),,1,$B$16))</f>
        <v>41637</v>
      </c>
      <c r="AV23" s="75">
        <f>IF(ISERROR(INDEX(($AL$4:$AS$53,$AC$4:$AJ$105,$T$4:$AA$156),,2,$B$16)),"",INDEX(($AL$4:$AS$53,$AC$4:$AJ$105,$T$4:$AA$156),,2,$B$16))</f>
        <v>-2.8904443472266284E-4</v>
      </c>
      <c r="AW23" s="75">
        <f>IF(ISERROR(INDEX(($AL$4:$AS$53,$AC$4:$AJ$105,$T$4:$AA$156),,3,$B$16)),"",INDEX(($AL$4:$AS$53,$AC$4:$AJ$105,$T$4:$AA$156),,3,$B$16))</f>
        <v>1.5856785654199346E-2</v>
      </c>
      <c r="AX23" s="75">
        <f>IF(ISERROR(INDEX(($AL$4:$AS$53,$AC$4:$AJ$105,$T$4:$AA$156),,3,$B$16)),"",INDEX(($AL$4:$AS$53,$AC$4:$AJ$105,$T$4:$AA$156),,4,$B$16))</f>
        <v>9.3551219542280517E-2</v>
      </c>
      <c r="AY23" s="75">
        <f>IF(ISERROR(INDEX(($AL$4:$AS$53,$AC$4:$AJ$105,$T$4:$AA$156),,3,$B$16)),"",INDEX(($AL$4:$AS$53,$AC$4:$AJ$105,$T$4:$AA$156),,5,$B$16))</f>
        <v>6.6040050017649676E-2</v>
      </c>
      <c r="AZ23" s="75">
        <f>IF(ISERROR(INDEX(($AL$4:$AS$53,$AC$4:$AJ$105,$T$4:$AA$156),,6,$B$16)),"",INDEX(($AL$4:$AS$53,$AC$4:$AJ$105,$T$4:$AA$156),,6,$B$16))</f>
        <v>0.24003256525772354</v>
      </c>
      <c r="BA23" s="75">
        <f>IF(ISERROR(INDEX(($AL$4:$AS$53,$AC$4:$AJ$105,$T$4:$AA$156),,7,$B$16)),"",INDEX(($AL$4:$AS$53,$AC$4:$AJ$105,$T$4:$AA$156),,7,$B$16))</f>
        <v>4.3533533385563761E-2</v>
      </c>
      <c r="BB23" s="75">
        <f>IF(ISERROR(INDEX(($AL$4:$AS$53,$AC$4:$AJ$105,$T$4:$AA$156),,8,$B$16)),"",INDEX(($AL$4:$AS$53,$AC$4:$AJ$105,$T$4:$AA$156),,8,$B$16))</f>
        <v>6.5724606424430565E-2</v>
      </c>
    </row>
    <row r="24" spans="1:54">
      <c r="J24" s="99">
        <v>40902</v>
      </c>
      <c r="K24" s="87">
        <v>2359.1590000000001</v>
      </c>
      <c r="L24" s="87">
        <v>2204.7840000000001</v>
      </c>
      <c r="M24" s="87">
        <v>5028.3027000000002</v>
      </c>
      <c r="N24" s="107">
        <v>40902</v>
      </c>
      <c r="O24" s="87">
        <v>1491.61</v>
      </c>
      <c r="P24" s="87">
        <v>6846.57</v>
      </c>
      <c r="Q24" s="87">
        <v>1857.51</v>
      </c>
      <c r="R24" s="87">
        <v>2549.6951434944776</v>
      </c>
      <c r="T24" s="74">
        <f t="shared" si="1"/>
        <v>40902</v>
      </c>
      <c r="U24" s="75">
        <f t="shared" si="5"/>
        <v>-0.2062260121618571</v>
      </c>
      <c r="V24" s="75">
        <f t="shared" si="6"/>
        <v>-0.18393591659267072</v>
      </c>
      <c r="W24" s="75">
        <f t="shared" si="7"/>
        <v>-8.9250570610483138E-2</v>
      </c>
      <c r="X24" s="75">
        <f t="shared" si="8"/>
        <v>-0.12226740183242235</v>
      </c>
      <c r="Y24" s="75">
        <f t="shared" si="9"/>
        <v>-5.1114425019888166E-2</v>
      </c>
      <c r="Z24" s="75">
        <f t="shared" si="10"/>
        <v>-0.13468149928725159</v>
      </c>
      <c r="AA24" s="75">
        <f t="shared" si="10"/>
        <v>-7.163523578970421E-2</v>
      </c>
      <c r="AC24" s="74">
        <f t="shared" si="12"/>
        <v>41273</v>
      </c>
      <c r="AD24" s="75">
        <f t="shared" si="18"/>
        <v>5.3664449341621401E-2</v>
      </c>
      <c r="AE24" s="75">
        <f t="shared" si="20"/>
        <v>4.7100613467017105E-2</v>
      </c>
      <c r="AF24" s="75">
        <f t="shared" si="21"/>
        <v>1.2862211142266489E-2</v>
      </c>
      <c r="AG24" s="75">
        <f t="shared" si="22"/>
        <v>1.7967689543432197E-3</v>
      </c>
      <c r="AH24" s="75">
        <f t="shared" si="23"/>
        <v>-5.091584178223052E-2</v>
      </c>
      <c r="AI24" s="75">
        <f t="shared" si="24"/>
        <v>1.7741546097140848E-3</v>
      </c>
      <c r="AJ24" s="75">
        <f t="shared" si="14"/>
        <v>5.1293548210866069E-2</v>
      </c>
      <c r="AL24" s="74">
        <f t="shared" si="15"/>
        <v>41644</v>
      </c>
      <c r="AM24" s="75">
        <f t="shared" si="19"/>
        <v>-5.8004187238296367E-3</v>
      </c>
      <c r="AN24" s="75">
        <f t="shared" si="25"/>
        <v>7.0990286455763218E-3</v>
      </c>
      <c r="AO24" s="75">
        <f t="shared" si="26"/>
        <v>9.0732974673229272E-2</v>
      </c>
      <c r="AP24" s="75">
        <f t="shared" si="27"/>
        <v>6.7164848840200797E-2</v>
      </c>
      <c r="AQ24" s="75">
        <f t="shared" si="28"/>
        <v>0.2123427023684179</v>
      </c>
      <c r="AR24" s="75">
        <f t="shared" si="29"/>
        <v>5.8071811852355548E-2</v>
      </c>
      <c r="AS24" s="75">
        <f t="shared" si="17"/>
        <v>3.1460320773727402E-2</v>
      </c>
      <c r="AU24" s="74">
        <f>IF(ISERROR(INDEX(($AL$4:$AS$53,$AC$4:$AJ$105,$T$4:$AA$156),,1,$B$16)),"",INDEX(($AL$4:$AS$53,$AC$4:$AJ$105,$T$4:$AA$156),,1,$B$16))</f>
        <v>41644</v>
      </c>
      <c r="AV24" s="75">
        <f>IF(ISERROR(INDEX(($AL$4:$AS$53,$AC$4:$AJ$105,$T$4:$AA$156),,2,$B$16)),"",INDEX(($AL$4:$AS$53,$AC$4:$AJ$105,$T$4:$AA$156),,2,$B$16))</f>
        <v>-5.8004187238296367E-3</v>
      </c>
      <c r="AW24" s="75">
        <f>IF(ISERROR(INDEX(($AL$4:$AS$53,$AC$4:$AJ$105,$T$4:$AA$156),,3,$B$16)),"",INDEX(($AL$4:$AS$53,$AC$4:$AJ$105,$T$4:$AA$156),,3,$B$16))</f>
        <v>7.0990286455763218E-3</v>
      </c>
      <c r="AX24" s="75">
        <f>IF(ISERROR(INDEX(($AL$4:$AS$53,$AC$4:$AJ$105,$T$4:$AA$156),,3,$B$16)),"",INDEX(($AL$4:$AS$53,$AC$4:$AJ$105,$T$4:$AA$156),,4,$B$16))</f>
        <v>9.0732974673229272E-2</v>
      </c>
      <c r="AY24" s="75">
        <f>IF(ISERROR(INDEX(($AL$4:$AS$53,$AC$4:$AJ$105,$T$4:$AA$156),,3,$B$16)),"",INDEX(($AL$4:$AS$53,$AC$4:$AJ$105,$T$4:$AA$156),,5,$B$16))</f>
        <v>6.7164848840200797E-2</v>
      </c>
      <c r="AZ24" s="75">
        <f>IF(ISERROR(INDEX(($AL$4:$AS$53,$AC$4:$AJ$105,$T$4:$AA$156),,6,$B$16)),"",INDEX(($AL$4:$AS$53,$AC$4:$AJ$105,$T$4:$AA$156),,6,$B$16))</f>
        <v>0.2123427023684179</v>
      </c>
      <c r="BA24" s="75">
        <f>IF(ISERROR(INDEX(($AL$4:$AS$53,$AC$4:$AJ$105,$T$4:$AA$156),,7,$B$16)),"",INDEX(($AL$4:$AS$53,$AC$4:$AJ$105,$T$4:$AA$156),,7,$B$16))</f>
        <v>5.8071811852355548E-2</v>
      </c>
      <c r="BB24" s="75">
        <f>IF(ISERROR(INDEX(($AL$4:$AS$53,$AC$4:$AJ$105,$T$4:$AA$156),,8,$B$16)),"",INDEX(($AL$4:$AS$53,$AC$4:$AJ$105,$T$4:$AA$156),,8,$B$16))</f>
        <v>3.1460320773727402E-2</v>
      </c>
    </row>
    <row r="25" spans="1:54">
      <c r="J25" s="99">
        <v>40909</v>
      </c>
      <c r="K25" s="87">
        <v>2345.7420000000002</v>
      </c>
      <c r="L25" s="87">
        <v>2199.4169999999999</v>
      </c>
      <c r="M25" s="87">
        <v>4838.1620999999996</v>
      </c>
      <c r="N25" s="107">
        <v>40909</v>
      </c>
      <c r="O25" s="87">
        <v>1449.3</v>
      </c>
      <c r="P25" s="87">
        <v>6328.64</v>
      </c>
      <c r="Q25" s="87">
        <v>1770.84</v>
      </c>
      <c r="R25" s="87">
        <v>2639.5205084808813</v>
      </c>
      <c r="T25" s="74">
        <f t="shared" si="1"/>
        <v>40909</v>
      </c>
      <c r="U25" s="75">
        <f t="shared" si="5"/>
        <v>-0.21074036053550393</v>
      </c>
      <c r="V25" s="75">
        <f t="shared" si="6"/>
        <v>-0.18592242227107159</v>
      </c>
      <c r="W25" s="75">
        <f t="shared" si="7"/>
        <v>-0.12368971504659299</v>
      </c>
      <c r="X25" s="75">
        <f t="shared" si="8"/>
        <v>-0.14716457081658718</v>
      </c>
      <c r="Y25" s="75">
        <f t="shared" si="9"/>
        <v>-0.12289581421907092</v>
      </c>
      <c r="Z25" s="75">
        <f t="shared" si="10"/>
        <v>-0.17505660060933004</v>
      </c>
      <c r="AA25" s="75">
        <f t="shared" si="10"/>
        <v>-3.8929088939765322E-2</v>
      </c>
      <c r="AC25" s="74">
        <f t="shared" si="12"/>
        <v>41280</v>
      </c>
      <c r="AD25" s="75">
        <f t="shared" si="18"/>
        <v>7.2511074941677967E-2</v>
      </c>
      <c r="AE25" s="75">
        <f t="shared" si="20"/>
        <v>6.7608903992693259E-2</v>
      </c>
      <c r="AF25" s="75">
        <f t="shared" si="21"/>
        <v>2.9984829491144005E-2</v>
      </c>
      <c r="AG25" s="75">
        <f t="shared" si="22"/>
        <v>2.3734611733136735E-2</v>
      </c>
      <c r="AH25" s="75">
        <f t="shared" si="23"/>
        <v>-5.6709371274016318E-2</v>
      </c>
      <c r="AI25" s="75">
        <f t="shared" si="24"/>
        <v>-1.4485186370450931E-3</v>
      </c>
      <c r="AJ25" s="75">
        <f t="shared" si="14"/>
        <v>9.1974932152193878E-2</v>
      </c>
      <c r="AL25" s="74">
        <f t="shared" si="15"/>
        <v>41651</v>
      </c>
      <c r="AM25" s="75">
        <f t="shared" si="19"/>
        <v>-4.3093226812212948E-2</v>
      </c>
      <c r="AN25" s="75">
        <f t="shared" si="25"/>
        <v>-2.6664384766965976E-2</v>
      </c>
      <c r="AO25" s="75">
        <f t="shared" si="26"/>
        <v>7.0869520495070004E-2</v>
      </c>
      <c r="AP25" s="75">
        <f t="shared" si="27"/>
        <v>5.6796357566365918E-2</v>
      </c>
      <c r="AQ25" s="75">
        <f t="shared" si="28"/>
        <v>0.15570498694649815</v>
      </c>
      <c r="AR25" s="75">
        <f t="shared" si="29"/>
        <v>-3.1966474005529211E-3</v>
      </c>
      <c r="AS25" s="75">
        <f t="shared" si="17"/>
        <v>0.10481130058614152</v>
      </c>
      <c r="AU25" s="74">
        <f>IF(ISERROR(INDEX(($AL$4:$AS$53,$AC$4:$AJ$105,$T$4:$AA$156),,1,$B$16)),"",INDEX(($AL$4:$AS$53,$AC$4:$AJ$105,$T$4:$AA$156),,1,$B$16))</f>
        <v>41651</v>
      </c>
      <c r="AV25" s="75">
        <f>IF(ISERROR(INDEX(($AL$4:$AS$53,$AC$4:$AJ$105,$T$4:$AA$156),,2,$B$16)),"",INDEX(($AL$4:$AS$53,$AC$4:$AJ$105,$T$4:$AA$156),,2,$B$16))</f>
        <v>-4.3093226812212948E-2</v>
      </c>
      <c r="AW25" s="75">
        <f>IF(ISERROR(INDEX(($AL$4:$AS$53,$AC$4:$AJ$105,$T$4:$AA$156),,3,$B$16)),"",INDEX(($AL$4:$AS$53,$AC$4:$AJ$105,$T$4:$AA$156),,3,$B$16))</f>
        <v>-2.6664384766965976E-2</v>
      </c>
      <c r="AX25" s="75">
        <f>IF(ISERROR(INDEX(($AL$4:$AS$53,$AC$4:$AJ$105,$T$4:$AA$156),,3,$B$16)),"",INDEX(($AL$4:$AS$53,$AC$4:$AJ$105,$T$4:$AA$156),,4,$B$16))</f>
        <v>7.0869520495070004E-2</v>
      </c>
      <c r="AY25" s="75">
        <f>IF(ISERROR(INDEX(($AL$4:$AS$53,$AC$4:$AJ$105,$T$4:$AA$156),,3,$B$16)),"",INDEX(($AL$4:$AS$53,$AC$4:$AJ$105,$T$4:$AA$156),,5,$B$16))</f>
        <v>5.6796357566365918E-2</v>
      </c>
      <c r="AZ25" s="75">
        <f>IF(ISERROR(INDEX(($AL$4:$AS$53,$AC$4:$AJ$105,$T$4:$AA$156),,6,$B$16)),"",INDEX(($AL$4:$AS$53,$AC$4:$AJ$105,$T$4:$AA$156),,6,$B$16))</f>
        <v>0.15570498694649815</v>
      </c>
      <c r="BA25" s="75">
        <f>IF(ISERROR(INDEX(($AL$4:$AS$53,$AC$4:$AJ$105,$T$4:$AA$156),,7,$B$16)),"",INDEX(($AL$4:$AS$53,$AC$4:$AJ$105,$T$4:$AA$156),,7,$B$16))</f>
        <v>-3.1966474005529211E-3</v>
      </c>
      <c r="BB25" s="75">
        <f>IF(ISERROR(INDEX(($AL$4:$AS$53,$AC$4:$AJ$105,$T$4:$AA$156),,8,$B$16)),"",INDEX(($AL$4:$AS$53,$AC$4:$AJ$105,$T$4:$AA$156),,8,$B$16))</f>
        <v>0.10481130058614152</v>
      </c>
    </row>
    <row r="26" spans="1:54">
      <c r="A26" s="77" t="s">
        <v>120</v>
      </c>
      <c r="J26" s="99">
        <v>40916</v>
      </c>
      <c r="K26" s="87">
        <v>2290.6010000000001</v>
      </c>
      <c r="L26" s="87">
        <v>2163.395</v>
      </c>
      <c r="M26" s="87">
        <v>4598.2187999999996</v>
      </c>
      <c r="N26" s="107">
        <v>40916</v>
      </c>
      <c r="O26" s="87">
        <v>1368.29</v>
      </c>
      <c r="P26" s="87">
        <v>5745.72</v>
      </c>
      <c r="Q26" s="87">
        <v>1634.64</v>
      </c>
      <c r="R26" s="87">
        <v>2607.9951240478595</v>
      </c>
      <c r="T26" s="74">
        <f t="shared" si="1"/>
        <v>40916</v>
      </c>
      <c r="U26" s="75">
        <f t="shared" si="5"/>
        <v>-0.22929336669718403</v>
      </c>
      <c r="V26" s="75">
        <f t="shared" si="6"/>
        <v>-0.19925536573061176</v>
      </c>
      <c r="W26" s="75">
        <f t="shared" si="7"/>
        <v>-0.1671493547299473</v>
      </c>
      <c r="X26" s="75">
        <f t="shared" si="8"/>
        <v>-0.1948346171273222</v>
      </c>
      <c r="Y26" s="75">
        <f t="shared" si="9"/>
        <v>-0.20368435203689894</v>
      </c>
      <c r="Z26" s="75">
        <f t="shared" si="10"/>
        <v>-0.23850518489532369</v>
      </c>
      <c r="AA26" s="75">
        <f t="shared" si="10"/>
        <v>-5.0407738126698853E-2</v>
      </c>
      <c r="AC26" s="74">
        <f t="shared" si="12"/>
        <v>41287</v>
      </c>
      <c r="AD26" s="75">
        <f t="shared" si="18"/>
        <v>5.5015917241391099E-2</v>
      </c>
      <c r="AE26" s="75">
        <f t="shared" si="20"/>
        <v>5.1669733064015455E-2</v>
      </c>
      <c r="AF26" s="75">
        <f t="shared" si="21"/>
        <v>2.7719280528691437E-2</v>
      </c>
      <c r="AG26" s="75">
        <f t="shared" si="22"/>
        <v>1.6327843641870121E-2</v>
      </c>
      <c r="AH26" s="75">
        <f t="shared" si="23"/>
        <v>-4.8068690134195458E-2</v>
      </c>
      <c r="AI26" s="75">
        <f t="shared" si="24"/>
        <v>-7.9893101570351899E-3</v>
      </c>
      <c r="AJ26" s="75">
        <f t="shared" si="14"/>
        <v>4.087464179486E-2</v>
      </c>
      <c r="AL26" s="74">
        <f t="shared" si="15"/>
        <v>41658</v>
      </c>
      <c r="AM26" s="75">
        <f t="shared" si="19"/>
        <v>-5.4534786020318138E-2</v>
      </c>
      <c r="AN26" s="75">
        <f t="shared" si="25"/>
        <v>-3.0700736589488242E-2</v>
      </c>
      <c r="AO26" s="75">
        <f t="shared" si="26"/>
        <v>2.5767242929040313E-2</v>
      </c>
      <c r="AP26" s="75">
        <f t="shared" si="27"/>
        <v>2.0019025852423988E-2</v>
      </c>
      <c r="AQ26" s="75">
        <f t="shared" si="28"/>
        <v>6.8944408130354962E-2</v>
      </c>
      <c r="AR26" s="75">
        <f t="shared" si="29"/>
        <v>-1.7723839228961258E-2</v>
      </c>
      <c r="AS26" s="75">
        <f t="shared" si="17"/>
        <v>7.8062522853740601E-2</v>
      </c>
      <c r="AU26" s="74">
        <f>IF(ISERROR(INDEX(($AL$4:$AS$53,$AC$4:$AJ$105,$T$4:$AA$156),,1,$B$16)),"",INDEX(($AL$4:$AS$53,$AC$4:$AJ$105,$T$4:$AA$156),,1,$B$16))</f>
        <v>41658</v>
      </c>
      <c r="AV26" s="75">
        <f>IF(ISERROR(INDEX(($AL$4:$AS$53,$AC$4:$AJ$105,$T$4:$AA$156),,2,$B$16)),"",INDEX(($AL$4:$AS$53,$AC$4:$AJ$105,$T$4:$AA$156),,2,$B$16))</f>
        <v>-5.4534786020318138E-2</v>
      </c>
      <c r="AW26" s="75">
        <f>IF(ISERROR(INDEX(($AL$4:$AS$53,$AC$4:$AJ$105,$T$4:$AA$156),,3,$B$16)),"",INDEX(($AL$4:$AS$53,$AC$4:$AJ$105,$T$4:$AA$156),,3,$B$16))</f>
        <v>-3.0700736589488242E-2</v>
      </c>
      <c r="AX26" s="75">
        <f>IF(ISERROR(INDEX(($AL$4:$AS$53,$AC$4:$AJ$105,$T$4:$AA$156),,3,$B$16)),"",INDEX(($AL$4:$AS$53,$AC$4:$AJ$105,$T$4:$AA$156),,4,$B$16))</f>
        <v>2.5767242929040313E-2</v>
      </c>
      <c r="AY26" s="75">
        <f>IF(ISERROR(INDEX(($AL$4:$AS$53,$AC$4:$AJ$105,$T$4:$AA$156),,3,$B$16)),"",INDEX(($AL$4:$AS$53,$AC$4:$AJ$105,$T$4:$AA$156),,5,$B$16))</f>
        <v>2.0019025852423988E-2</v>
      </c>
      <c r="AZ26" s="75">
        <f>IF(ISERROR(INDEX(($AL$4:$AS$53,$AC$4:$AJ$105,$T$4:$AA$156),,6,$B$16)),"",INDEX(($AL$4:$AS$53,$AC$4:$AJ$105,$T$4:$AA$156),,6,$B$16))</f>
        <v>6.8944408130354962E-2</v>
      </c>
      <c r="BA26" s="75">
        <f>IF(ISERROR(INDEX(($AL$4:$AS$53,$AC$4:$AJ$105,$T$4:$AA$156),,7,$B$16)),"",INDEX(($AL$4:$AS$53,$AC$4:$AJ$105,$T$4:$AA$156),,7,$B$16))</f>
        <v>-1.7723839228961258E-2</v>
      </c>
      <c r="BB26" s="75">
        <f>IF(ISERROR(INDEX(($AL$4:$AS$53,$AC$4:$AJ$105,$T$4:$AA$156),,8,$B$16)),"",INDEX(($AL$4:$AS$53,$AC$4:$AJ$105,$T$4:$AA$156),,8,$B$16))</f>
        <v>7.8062522853740601E-2</v>
      </c>
    </row>
    <row r="27" spans="1:54">
      <c r="J27" s="99">
        <v>40923</v>
      </c>
      <c r="K27" s="87">
        <v>2394.3339999999998</v>
      </c>
      <c r="L27" s="87">
        <v>2244.58</v>
      </c>
      <c r="M27" s="87">
        <v>4608.2426999999998</v>
      </c>
      <c r="N27" s="107">
        <v>40923</v>
      </c>
      <c r="O27" s="87">
        <v>1363.47</v>
      </c>
      <c r="P27" s="87">
        <v>5879.25</v>
      </c>
      <c r="Q27" s="87">
        <v>1669.22</v>
      </c>
      <c r="R27" s="87">
        <v>2568.1805889789898</v>
      </c>
      <c r="T27" s="74">
        <f t="shared" si="1"/>
        <v>40923</v>
      </c>
      <c r="U27" s="75">
        <f t="shared" si="5"/>
        <v>-0.19439086242323989</v>
      </c>
      <c r="V27" s="75">
        <f t="shared" si="6"/>
        <v>-0.16920608987800034</v>
      </c>
      <c r="W27" s="75">
        <f t="shared" si="7"/>
        <v>-0.16533377962440365</v>
      </c>
      <c r="X27" s="75">
        <f t="shared" si="8"/>
        <v>-0.19767092898039884</v>
      </c>
      <c r="Y27" s="75">
        <f t="shared" si="9"/>
        <v>-0.18517805022050127</v>
      </c>
      <c r="Z27" s="75">
        <f t="shared" si="10"/>
        <v>-0.22239613904650091</v>
      </c>
      <c r="AA27" s="75">
        <f t="shared" si="10"/>
        <v>-6.4904534559661831E-2</v>
      </c>
      <c r="AC27" s="74">
        <f t="shared" si="12"/>
        <v>41294</v>
      </c>
      <c r="AD27" s="75">
        <f t="shared" si="18"/>
        <v>0.10268861814212871</v>
      </c>
      <c r="AE27" s="75">
        <f t="shared" si="20"/>
        <v>8.6400199550261902E-2</v>
      </c>
      <c r="AF27" s="75">
        <f t="shared" si="21"/>
        <v>0.14179236787028526</v>
      </c>
      <c r="AG27" s="75">
        <f t="shared" si="22"/>
        <v>0.11387905940322174</v>
      </c>
      <c r="AH27" s="75">
        <f t="shared" si="23"/>
        <v>0.11619387518304825</v>
      </c>
      <c r="AI27" s="75">
        <f t="shared" si="24"/>
        <v>6.7052938303211906E-2</v>
      </c>
      <c r="AJ27" s="75">
        <f t="shared" si="14"/>
        <v>2.212884018130179E-2</v>
      </c>
      <c r="AL27" s="74">
        <f t="shared" si="15"/>
        <v>41665</v>
      </c>
      <c r="AM27" s="75">
        <f t="shared" si="19"/>
        <v>-2.537428216292037E-2</v>
      </c>
      <c r="AN27" s="75">
        <f t="shared" si="25"/>
        <v>-6.7973537698725606E-3</v>
      </c>
      <c r="AO27" s="75">
        <f t="shared" si="26"/>
        <v>0.10102672473242147</v>
      </c>
      <c r="AP27" s="75">
        <f t="shared" si="27"/>
        <v>6.7344338014012184E-2</v>
      </c>
      <c r="AQ27" s="75">
        <f t="shared" si="28"/>
        <v>0.15276941683921286</v>
      </c>
      <c r="AR27" s="75">
        <f t="shared" si="29"/>
        <v>4.2158790226019649E-2</v>
      </c>
      <c r="AS27" s="75">
        <f t="shared" si="17"/>
        <v>5.862081304732536E-3</v>
      </c>
      <c r="AU27" s="74">
        <f>IF(ISERROR(INDEX(($AL$4:$AS$53,$AC$4:$AJ$105,$T$4:$AA$156),,1,$B$16)),"",INDEX(($AL$4:$AS$53,$AC$4:$AJ$105,$T$4:$AA$156),,1,$B$16))</f>
        <v>41665</v>
      </c>
      <c r="AV27" s="75">
        <f>IF(ISERROR(INDEX(($AL$4:$AS$53,$AC$4:$AJ$105,$T$4:$AA$156),,2,$B$16)),"",INDEX(($AL$4:$AS$53,$AC$4:$AJ$105,$T$4:$AA$156),,2,$B$16))</f>
        <v>-2.537428216292037E-2</v>
      </c>
      <c r="AW27" s="75">
        <f>IF(ISERROR(INDEX(($AL$4:$AS$53,$AC$4:$AJ$105,$T$4:$AA$156),,3,$B$16)),"",INDEX(($AL$4:$AS$53,$AC$4:$AJ$105,$T$4:$AA$156),,3,$B$16))</f>
        <v>-6.7973537698725606E-3</v>
      </c>
      <c r="AX27" s="75">
        <f>IF(ISERROR(INDEX(($AL$4:$AS$53,$AC$4:$AJ$105,$T$4:$AA$156),,3,$B$16)),"",INDEX(($AL$4:$AS$53,$AC$4:$AJ$105,$T$4:$AA$156),,4,$B$16))</f>
        <v>0.10102672473242147</v>
      </c>
      <c r="AY27" s="75">
        <f>IF(ISERROR(INDEX(($AL$4:$AS$53,$AC$4:$AJ$105,$T$4:$AA$156),,3,$B$16)),"",INDEX(($AL$4:$AS$53,$AC$4:$AJ$105,$T$4:$AA$156),,5,$B$16))</f>
        <v>6.7344338014012184E-2</v>
      </c>
      <c r="AZ27" s="75">
        <f>IF(ISERROR(INDEX(($AL$4:$AS$53,$AC$4:$AJ$105,$T$4:$AA$156),,6,$B$16)),"",INDEX(($AL$4:$AS$53,$AC$4:$AJ$105,$T$4:$AA$156),,6,$B$16))</f>
        <v>0.15276941683921286</v>
      </c>
      <c r="BA27" s="75">
        <f>IF(ISERROR(INDEX(($AL$4:$AS$53,$AC$4:$AJ$105,$T$4:$AA$156),,7,$B$16)),"",INDEX(($AL$4:$AS$53,$AC$4:$AJ$105,$T$4:$AA$156),,7,$B$16))</f>
        <v>4.2158790226019649E-2</v>
      </c>
      <c r="BB27" s="75">
        <f>IF(ISERROR(INDEX(($AL$4:$AS$53,$AC$4:$AJ$105,$T$4:$AA$156),,8,$B$16)),"",INDEX(($AL$4:$AS$53,$AC$4:$AJ$105,$T$4:$AA$156),,8,$B$16))</f>
        <v>5.862081304732536E-3</v>
      </c>
    </row>
    <row r="28" spans="1:54">
      <c r="J28" s="99">
        <v>40930</v>
      </c>
      <c r="K28" s="87">
        <v>2504.0859999999998</v>
      </c>
      <c r="L28" s="87">
        <v>2319.1179999999999</v>
      </c>
      <c r="M28" s="87">
        <v>4450.5581000000002</v>
      </c>
      <c r="N28" s="107">
        <v>40930</v>
      </c>
      <c r="O28" s="87">
        <v>1302.8599999999999</v>
      </c>
      <c r="P28" s="87">
        <v>5993.79</v>
      </c>
      <c r="Q28" s="87">
        <v>1710.38</v>
      </c>
      <c r="R28" s="87">
        <v>2549.4752569771013</v>
      </c>
      <c r="T28" s="74">
        <f t="shared" si="1"/>
        <v>40930</v>
      </c>
      <c r="U28" s="75">
        <f t="shared" si="5"/>
        <v>-0.15746317644988583</v>
      </c>
      <c r="V28" s="75">
        <f t="shared" si="6"/>
        <v>-0.14161709038915449</v>
      </c>
      <c r="W28" s="75">
        <f t="shared" si="7"/>
        <v>-0.19389434330596445</v>
      </c>
      <c r="X28" s="75">
        <f t="shared" si="8"/>
        <v>-0.23333666786317453</v>
      </c>
      <c r="Y28" s="75">
        <f t="shared" si="9"/>
        <v>-0.16930362642023011</v>
      </c>
      <c r="Z28" s="75">
        <f t="shared" si="10"/>
        <v>-0.20322180916976451</v>
      </c>
      <c r="AA28" s="75">
        <f t="shared" si="10"/>
        <v>-7.1715298261242455E-2</v>
      </c>
      <c r="AC28" s="74">
        <f t="shared" si="12"/>
        <v>41301</v>
      </c>
      <c r="AD28" s="75">
        <f t="shared" si="18"/>
        <v>9.2591908101882225E-2</v>
      </c>
      <c r="AE28" s="75">
        <f t="shared" si="20"/>
        <v>7.4319344184816671E-2</v>
      </c>
      <c r="AF28" s="75">
        <f t="shared" si="21"/>
        <v>0.13394193247743247</v>
      </c>
      <c r="AG28" s="75">
        <f t="shared" si="22"/>
        <v>5.7520144996900724E-2</v>
      </c>
      <c r="AH28" s="75">
        <f t="shared" si="23"/>
        <v>0.16233245576832278</v>
      </c>
      <c r="AI28" s="75">
        <f t="shared" si="24"/>
        <v>4.3326427604947426E-2</v>
      </c>
      <c r="AJ28" s="75">
        <f t="shared" si="14"/>
        <v>1.6889235959302695E-2</v>
      </c>
      <c r="AL28" s="74">
        <f t="shared" si="15"/>
        <v>41672</v>
      </c>
      <c r="AM28" s="75">
        <f t="shared" si="19"/>
        <v>-4.4135262379434659E-2</v>
      </c>
      <c r="AN28" s="75">
        <f t="shared" si="25"/>
        <v>-1.7099260703173247E-2</v>
      </c>
      <c r="AO28" s="75">
        <f t="shared" si="26"/>
        <v>7.4299095117613678E-2</v>
      </c>
      <c r="AP28" s="75">
        <f t="shared" si="27"/>
        <v>2.0790829299812685E-2</v>
      </c>
      <c r="AQ28" s="75">
        <f t="shared" si="28"/>
        <v>0.12310215392564006</v>
      </c>
      <c r="AR28" s="75">
        <f t="shared" si="29"/>
        <v>5.0495942290351703E-2</v>
      </c>
      <c r="AS28" s="75">
        <f t="shared" si="17"/>
        <v>2.1892832044213772E-2</v>
      </c>
      <c r="AU28" s="74">
        <f>IF(ISERROR(INDEX(($AL$4:$AS$53,$AC$4:$AJ$105,$T$4:$AA$156),,1,$B$16)),"",INDEX(($AL$4:$AS$53,$AC$4:$AJ$105,$T$4:$AA$156),,1,$B$16))</f>
        <v>41672</v>
      </c>
      <c r="AV28" s="75">
        <f>IF(ISERROR(INDEX(($AL$4:$AS$53,$AC$4:$AJ$105,$T$4:$AA$156),,2,$B$16)),"",INDEX(($AL$4:$AS$53,$AC$4:$AJ$105,$T$4:$AA$156),,2,$B$16))</f>
        <v>-4.4135262379434659E-2</v>
      </c>
      <c r="AW28" s="75">
        <f>IF(ISERROR(INDEX(($AL$4:$AS$53,$AC$4:$AJ$105,$T$4:$AA$156),,3,$B$16)),"",INDEX(($AL$4:$AS$53,$AC$4:$AJ$105,$T$4:$AA$156),,3,$B$16))</f>
        <v>-1.7099260703173247E-2</v>
      </c>
      <c r="AX28" s="75">
        <f>IF(ISERROR(INDEX(($AL$4:$AS$53,$AC$4:$AJ$105,$T$4:$AA$156),,3,$B$16)),"",INDEX(($AL$4:$AS$53,$AC$4:$AJ$105,$T$4:$AA$156),,4,$B$16))</f>
        <v>7.4299095117613678E-2</v>
      </c>
      <c r="AY28" s="75">
        <f>IF(ISERROR(INDEX(($AL$4:$AS$53,$AC$4:$AJ$105,$T$4:$AA$156),,3,$B$16)),"",INDEX(($AL$4:$AS$53,$AC$4:$AJ$105,$T$4:$AA$156),,5,$B$16))</f>
        <v>2.0790829299812685E-2</v>
      </c>
      <c r="AZ28" s="75">
        <f>IF(ISERROR(INDEX(($AL$4:$AS$53,$AC$4:$AJ$105,$T$4:$AA$156),,6,$B$16)),"",INDEX(($AL$4:$AS$53,$AC$4:$AJ$105,$T$4:$AA$156),,6,$B$16))</f>
        <v>0.12310215392564006</v>
      </c>
      <c r="BA28" s="75">
        <f>IF(ISERROR(INDEX(($AL$4:$AS$53,$AC$4:$AJ$105,$T$4:$AA$156),,7,$B$16)),"",INDEX(($AL$4:$AS$53,$AC$4:$AJ$105,$T$4:$AA$156),,7,$B$16))</f>
        <v>5.0495942290351703E-2</v>
      </c>
      <c r="BB28" s="75">
        <f>IF(ISERROR(INDEX(($AL$4:$AS$53,$AC$4:$AJ$105,$T$4:$AA$156),,8,$B$16)),"",INDEX(($AL$4:$AS$53,$AC$4:$AJ$105,$T$4:$AA$156),,8,$B$16))</f>
        <v>2.1892832044213772E-2</v>
      </c>
    </row>
    <row r="29" spans="1:54">
      <c r="J29" s="99">
        <v>40944</v>
      </c>
      <c r="K29" s="87">
        <v>2506.09</v>
      </c>
      <c r="L29" s="87">
        <v>2330.4050000000002</v>
      </c>
      <c r="M29" s="87">
        <v>4646.6908999999996</v>
      </c>
      <c r="N29" s="107">
        <v>40944</v>
      </c>
      <c r="O29" s="87">
        <v>1350.03</v>
      </c>
      <c r="P29" s="87">
        <v>6280.55</v>
      </c>
      <c r="Q29" s="87">
        <v>1743.95</v>
      </c>
      <c r="R29" s="87">
        <v>2574.1486795708433</v>
      </c>
      <c r="T29" s="74">
        <f t="shared" si="1"/>
        <v>40944</v>
      </c>
      <c r="U29" s="75">
        <f t="shared" si="5"/>
        <v>-0.1567889009679756</v>
      </c>
      <c r="V29" s="75">
        <f t="shared" si="6"/>
        <v>-0.13743939529094129</v>
      </c>
      <c r="W29" s="75">
        <f t="shared" si="7"/>
        <v>-0.15836986390567542</v>
      </c>
      <c r="X29" s="75">
        <f t="shared" si="8"/>
        <v>-0.20557964916823102</v>
      </c>
      <c r="Y29" s="75">
        <f t="shared" si="9"/>
        <v>-0.12956074385548644</v>
      </c>
      <c r="Z29" s="75">
        <f t="shared" si="10"/>
        <v>-0.18758327044376732</v>
      </c>
      <c r="AA29" s="75">
        <f t="shared" si="10"/>
        <v>-6.2731504176312458E-2</v>
      </c>
      <c r="AC29" s="74">
        <f t="shared" si="12"/>
        <v>41308</v>
      </c>
      <c r="AD29" s="75">
        <f t="shared" si="18"/>
        <v>0.16551849250787143</v>
      </c>
      <c r="AE29" s="75">
        <f t="shared" si="20"/>
        <v>0.13420130195292956</v>
      </c>
      <c r="AF29" s="75">
        <f t="shared" si="21"/>
        <v>0.19231834800484982</v>
      </c>
      <c r="AG29" s="75">
        <f t="shared" si="22"/>
        <v>0.10850444484546995</v>
      </c>
      <c r="AH29" s="75">
        <f t="shared" si="23"/>
        <v>0.21469828034601113</v>
      </c>
      <c r="AI29" s="75">
        <f t="shared" si="24"/>
        <v>8.7236754195370247E-2</v>
      </c>
      <c r="AJ29" s="75">
        <f t="shared" si="14"/>
        <v>9.0472363152216406E-3</v>
      </c>
      <c r="AL29" s="74">
        <f t="shared" si="15"/>
        <v>41679</v>
      </c>
      <c r="AM29" s="75">
        <f t="shared" si="19"/>
        <v>-3.9780933830524279E-2</v>
      </c>
      <c r="AN29" s="75">
        <f t="shared" si="25"/>
        <v>-1.1581124435084855E-2</v>
      </c>
      <c r="AO29" s="75">
        <f t="shared" si="26"/>
        <v>9.2618191580446707E-2</v>
      </c>
      <c r="AP29" s="75">
        <f t="shared" si="27"/>
        <v>3.8608121286817676E-2</v>
      </c>
      <c r="AQ29" s="75">
        <f t="shared" si="28"/>
        <v>0.1520954099425802</v>
      </c>
      <c r="AR29" s="75">
        <f t="shared" si="29"/>
        <v>7.8589483953938721E-2</v>
      </c>
      <c r="AS29" s="75">
        <f t="shared" si="17"/>
        <v>3.0541246632467267E-2</v>
      </c>
      <c r="AU29" s="74">
        <f>IF(ISERROR(INDEX(($AL$4:$AS$53,$AC$4:$AJ$105,$T$4:$AA$156),,1,$B$16)),"",INDEX(($AL$4:$AS$53,$AC$4:$AJ$105,$T$4:$AA$156),,1,$B$16))</f>
        <v>41679</v>
      </c>
      <c r="AV29" s="75">
        <f>IF(ISERROR(INDEX(($AL$4:$AS$53,$AC$4:$AJ$105,$T$4:$AA$156),,2,$B$16)),"",INDEX(($AL$4:$AS$53,$AC$4:$AJ$105,$T$4:$AA$156),,2,$B$16))</f>
        <v>-3.9780933830524279E-2</v>
      </c>
      <c r="AW29" s="75">
        <f>IF(ISERROR(INDEX(($AL$4:$AS$53,$AC$4:$AJ$105,$T$4:$AA$156),,3,$B$16)),"",INDEX(($AL$4:$AS$53,$AC$4:$AJ$105,$T$4:$AA$156),,3,$B$16))</f>
        <v>-1.1581124435084855E-2</v>
      </c>
      <c r="AX29" s="75">
        <f>IF(ISERROR(INDEX(($AL$4:$AS$53,$AC$4:$AJ$105,$T$4:$AA$156),,3,$B$16)),"",INDEX(($AL$4:$AS$53,$AC$4:$AJ$105,$T$4:$AA$156),,4,$B$16))</f>
        <v>9.2618191580446707E-2</v>
      </c>
      <c r="AY29" s="75">
        <f>IF(ISERROR(INDEX(($AL$4:$AS$53,$AC$4:$AJ$105,$T$4:$AA$156),,3,$B$16)),"",INDEX(($AL$4:$AS$53,$AC$4:$AJ$105,$T$4:$AA$156),,5,$B$16))</f>
        <v>3.8608121286817676E-2</v>
      </c>
      <c r="AZ29" s="75">
        <f>IF(ISERROR(INDEX(($AL$4:$AS$53,$AC$4:$AJ$105,$T$4:$AA$156),,6,$B$16)),"",INDEX(($AL$4:$AS$53,$AC$4:$AJ$105,$T$4:$AA$156),,6,$B$16))</f>
        <v>0.1520954099425802</v>
      </c>
      <c r="BA29" s="75">
        <f>IF(ISERROR(INDEX(($AL$4:$AS$53,$AC$4:$AJ$105,$T$4:$AA$156),,7,$B$16)),"",INDEX(($AL$4:$AS$53,$AC$4:$AJ$105,$T$4:$AA$156),,7,$B$16))</f>
        <v>7.8589483953938721E-2</v>
      </c>
      <c r="BB29" s="75">
        <f>IF(ISERROR(INDEX(($AL$4:$AS$53,$AC$4:$AJ$105,$T$4:$AA$156),,8,$B$16)),"",INDEX(($AL$4:$AS$53,$AC$4:$AJ$105,$T$4:$AA$156),,8,$B$16))</f>
        <v>3.0541246632467267E-2</v>
      </c>
    </row>
    <row r="30" spans="1:54">
      <c r="J30" s="99">
        <v>40951</v>
      </c>
      <c r="K30" s="87">
        <v>2533.6239999999998</v>
      </c>
      <c r="L30" s="87">
        <v>2351.9810000000002</v>
      </c>
      <c r="M30" s="87">
        <v>4804.8774000000003</v>
      </c>
      <c r="N30" s="107">
        <v>40951</v>
      </c>
      <c r="O30" s="87">
        <v>1388.54</v>
      </c>
      <c r="P30" s="87">
        <v>6339.97</v>
      </c>
      <c r="Q30" s="87">
        <v>1777.72</v>
      </c>
      <c r="R30" s="87">
        <v>2629.0871032849554</v>
      </c>
      <c r="T30" s="74">
        <f t="shared" si="1"/>
        <v>40951</v>
      </c>
      <c r="U30" s="75">
        <f t="shared" si="5"/>
        <v>-0.14752467885274934</v>
      </c>
      <c r="V30" s="75">
        <f t="shared" si="6"/>
        <v>-0.12945339817576063</v>
      </c>
      <c r="W30" s="75">
        <f t="shared" si="7"/>
        <v>-0.12971839377597827</v>
      </c>
      <c r="X30" s="75">
        <f t="shared" si="8"/>
        <v>-0.18291857666574485</v>
      </c>
      <c r="Y30" s="75">
        <f t="shared" si="9"/>
        <v>-0.12132555735110273</v>
      </c>
      <c r="Z30" s="75">
        <f t="shared" si="10"/>
        <v>-0.17185156199047802</v>
      </c>
      <c r="AA30" s="75">
        <f t="shared" si="10"/>
        <v>-4.2727976732033324E-2</v>
      </c>
      <c r="AC30" s="74">
        <f t="shared" si="12"/>
        <v>41315</v>
      </c>
      <c r="AD30" s="75">
        <f t="shared" si="18"/>
        <v>0.17758483636871913</v>
      </c>
      <c r="AE30" s="75">
        <f t="shared" si="20"/>
        <v>0.14047569481563182</v>
      </c>
      <c r="AF30" s="75">
        <f t="shared" si="21"/>
        <v>0.27055197268533959</v>
      </c>
      <c r="AG30" s="75">
        <f t="shared" si="22"/>
        <v>0.14845705408353016</v>
      </c>
      <c r="AH30" s="75">
        <f t="shared" si="23"/>
        <v>0.28187761569054226</v>
      </c>
      <c r="AI30" s="75">
        <f t="shared" si="24"/>
        <v>0.12368552548101475</v>
      </c>
      <c r="AJ30" s="75">
        <f t="shared" si="14"/>
        <v>-4.4887885874666966E-2</v>
      </c>
      <c r="AL30" s="74">
        <f t="shared" si="15"/>
        <v>41686</v>
      </c>
      <c r="AM30" s="75">
        <f t="shared" si="19"/>
        <v>-3.7189515933031547E-3</v>
      </c>
      <c r="AN30" s="75">
        <f t="shared" si="25"/>
        <v>2.2913753860374753E-2</v>
      </c>
      <c r="AO30" s="75">
        <f t="shared" si="26"/>
        <v>0.15828009475270988</v>
      </c>
      <c r="AP30" s="75">
        <f t="shared" si="27"/>
        <v>0.11483119043203027</v>
      </c>
      <c r="AQ30" s="75">
        <f t="shared" si="28"/>
        <v>0.26139333899572192</v>
      </c>
      <c r="AR30" s="75">
        <f t="shared" si="29"/>
        <v>0.14625862910020837</v>
      </c>
      <c r="AS30" s="75">
        <f t="shared" si="17"/>
        <v>4.6797074980690301E-2</v>
      </c>
      <c r="AU30" s="74">
        <f>IF(ISERROR(INDEX(($AL$4:$AS$53,$AC$4:$AJ$105,$T$4:$AA$156),,1,$B$16)),"",INDEX(($AL$4:$AS$53,$AC$4:$AJ$105,$T$4:$AA$156),,1,$B$16))</f>
        <v>41686</v>
      </c>
      <c r="AV30" s="75">
        <f>IF(ISERROR(INDEX(($AL$4:$AS$53,$AC$4:$AJ$105,$T$4:$AA$156),,2,$B$16)),"",INDEX(($AL$4:$AS$53,$AC$4:$AJ$105,$T$4:$AA$156),,2,$B$16))</f>
        <v>-3.7189515933031547E-3</v>
      </c>
      <c r="AW30" s="75">
        <f>IF(ISERROR(INDEX(($AL$4:$AS$53,$AC$4:$AJ$105,$T$4:$AA$156),,3,$B$16)),"",INDEX(($AL$4:$AS$53,$AC$4:$AJ$105,$T$4:$AA$156),,3,$B$16))</f>
        <v>2.2913753860374753E-2</v>
      </c>
      <c r="AX30" s="75">
        <f>IF(ISERROR(INDEX(($AL$4:$AS$53,$AC$4:$AJ$105,$T$4:$AA$156),,3,$B$16)),"",INDEX(($AL$4:$AS$53,$AC$4:$AJ$105,$T$4:$AA$156),,4,$B$16))</f>
        <v>0.15828009475270988</v>
      </c>
      <c r="AY30" s="75">
        <f>IF(ISERROR(INDEX(($AL$4:$AS$53,$AC$4:$AJ$105,$T$4:$AA$156),,3,$B$16)),"",INDEX(($AL$4:$AS$53,$AC$4:$AJ$105,$T$4:$AA$156),,5,$B$16))</f>
        <v>0.11483119043203027</v>
      </c>
      <c r="AZ30" s="75">
        <f>IF(ISERROR(INDEX(($AL$4:$AS$53,$AC$4:$AJ$105,$T$4:$AA$156),,6,$B$16)),"",INDEX(($AL$4:$AS$53,$AC$4:$AJ$105,$T$4:$AA$156),,6,$B$16))</f>
        <v>0.26139333899572192</v>
      </c>
      <c r="BA30" s="75">
        <f>IF(ISERROR(INDEX(($AL$4:$AS$53,$AC$4:$AJ$105,$T$4:$AA$156),,7,$B$16)),"",INDEX(($AL$4:$AS$53,$AC$4:$AJ$105,$T$4:$AA$156),,7,$B$16))</f>
        <v>0.14625862910020837</v>
      </c>
      <c r="BB30" s="75">
        <f>IF(ISERROR(INDEX(($AL$4:$AS$53,$AC$4:$AJ$105,$T$4:$AA$156),,8,$B$16)),"",INDEX(($AL$4:$AS$53,$AC$4:$AJ$105,$T$4:$AA$156),,8,$B$16))</f>
        <v>4.6797074980690301E-2</v>
      </c>
    </row>
    <row r="31" spans="1:54">
      <c r="J31" s="99">
        <v>40958</v>
      </c>
      <c r="K31" s="87">
        <v>2537.0859999999998</v>
      </c>
      <c r="L31" s="87">
        <v>2357.181</v>
      </c>
      <c r="M31" s="87">
        <v>4832.8032000000003</v>
      </c>
      <c r="N31" s="107">
        <v>40958</v>
      </c>
      <c r="O31" s="87">
        <v>1396.48</v>
      </c>
      <c r="P31" s="87">
        <v>6341.54</v>
      </c>
      <c r="Q31" s="87">
        <v>1848.11</v>
      </c>
      <c r="R31" s="87">
        <v>2673.3542773187914</v>
      </c>
      <c r="T31" s="74">
        <f t="shared" si="1"/>
        <v>40958</v>
      </c>
      <c r="U31" s="75">
        <f t="shared" si="5"/>
        <v>-0.14635983767591654</v>
      </c>
      <c r="V31" s="75">
        <f t="shared" si="6"/>
        <v>-0.12752870476646616</v>
      </c>
      <c r="W31" s="75">
        <f t="shared" si="7"/>
        <v>-0.12466034378721247</v>
      </c>
      <c r="X31" s="75">
        <f t="shared" si="8"/>
        <v>-0.17824631191192142</v>
      </c>
      <c r="Y31" s="75">
        <f t="shared" si="9"/>
        <v>-0.12110796659358203</v>
      </c>
      <c r="Z31" s="75">
        <f t="shared" si="10"/>
        <v>-0.13906047646998543</v>
      </c>
      <c r="AA31" s="75">
        <f t="shared" si="10"/>
        <v>-2.6609938193569382E-2</v>
      </c>
      <c r="AC31" s="74">
        <f t="shared" si="12"/>
        <v>41329</v>
      </c>
      <c r="AD31" s="75">
        <f t="shared" si="18"/>
        <v>0.10318357573509696</v>
      </c>
      <c r="AE31" s="75">
        <f t="shared" si="20"/>
        <v>8.5037668862844917E-2</v>
      </c>
      <c r="AF31" s="75">
        <f t="shared" si="21"/>
        <v>0.35128978029935265</v>
      </c>
      <c r="AG31" s="75">
        <f t="shared" si="22"/>
        <v>0.20429812241567347</v>
      </c>
      <c r="AH31" s="75">
        <f t="shared" si="23"/>
        <v>0.41052277801339554</v>
      </c>
      <c r="AI31" s="75">
        <f t="shared" si="24"/>
        <v>0.17582096758799182</v>
      </c>
      <c r="AJ31" s="75">
        <f t="shared" si="14"/>
        <v>-4.5021488426276735E-3</v>
      </c>
      <c r="AL31" s="74">
        <f t="shared" si="15"/>
        <v>41693</v>
      </c>
      <c r="AM31" s="75">
        <f t="shared" si="19"/>
        <v>-1.7294926011568679E-2</v>
      </c>
      <c r="AN31" s="75">
        <f t="shared" si="25"/>
        <v>2.187191194187732E-2</v>
      </c>
      <c r="AO31" s="75">
        <f t="shared" si="26"/>
        <v>0.13499054477891681</v>
      </c>
      <c r="AP31" s="75">
        <f t="shared" si="27"/>
        <v>8.9786467712889007E-2</v>
      </c>
      <c r="AQ31" s="75">
        <f t="shared" si="28"/>
        <v>0.24817387968859483</v>
      </c>
      <c r="AR31" s="75">
        <f t="shared" si="29"/>
        <v>0.11681621309997192</v>
      </c>
      <c r="AS31" s="75">
        <f t="shared" si="17"/>
        <v>1.4565409098100002E-2</v>
      </c>
      <c r="AU31" s="74">
        <f>IF(ISERROR(INDEX(($AL$4:$AS$53,$AC$4:$AJ$105,$T$4:$AA$156),,1,$B$16)),"",INDEX(($AL$4:$AS$53,$AC$4:$AJ$105,$T$4:$AA$156),,1,$B$16))</f>
        <v>41693</v>
      </c>
      <c r="AV31" s="75">
        <f>IF(ISERROR(INDEX(($AL$4:$AS$53,$AC$4:$AJ$105,$T$4:$AA$156),,2,$B$16)),"",INDEX(($AL$4:$AS$53,$AC$4:$AJ$105,$T$4:$AA$156),,2,$B$16))</f>
        <v>-1.7294926011568679E-2</v>
      </c>
      <c r="AW31" s="75">
        <f>IF(ISERROR(INDEX(($AL$4:$AS$53,$AC$4:$AJ$105,$T$4:$AA$156),,3,$B$16)),"",INDEX(($AL$4:$AS$53,$AC$4:$AJ$105,$T$4:$AA$156),,3,$B$16))</f>
        <v>2.187191194187732E-2</v>
      </c>
      <c r="AX31" s="75">
        <f>IF(ISERROR(INDEX(($AL$4:$AS$53,$AC$4:$AJ$105,$T$4:$AA$156),,3,$B$16)),"",INDEX(($AL$4:$AS$53,$AC$4:$AJ$105,$T$4:$AA$156),,4,$B$16))</f>
        <v>0.13499054477891681</v>
      </c>
      <c r="AY31" s="75">
        <f>IF(ISERROR(INDEX(($AL$4:$AS$53,$AC$4:$AJ$105,$T$4:$AA$156),,3,$B$16)),"",INDEX(($AL$4:$AS$53,$AC$4:$AJ$105,$T$4:$AA$156),,5,$B$16))</f>
        <v>8.9786467712889007E-2</v>
      </c>
      <c r="AZ31" s="75">
        <f>IF(ISERROR(INDEX(($AL$4:$AS$53,$AC$4:$AJ$105,$T$4:$AA$156),,6,$B$16)),"",INDEX(($AL$4:$AS$53,$AC$4:$AJ$105,$T$4:$AA$156),,6,$B$16))</f>
        <v>0.24817387968859483</v>
      </c>
      <c r="BA31" s="75">
        <f>IF(ISERROR(INDEX(($AL$4:$AS$53,$AC$4:$AJ$105,$T$4:$AA$156),,7,$B$16)),"",INDEX(($AL$4:$AS$53,$AC$4:$AJ$105,$T$4:$AA$156),,7,$B$16))</f>
        <v>0.11681621309997192</v>
      </c>
      <c r="BB31" s="75">
        <f>IF(ISERROR(INDEX(($AL$4:$AS$53,$AC$4:$AJ$105,$T$4:$AA$156),,8,$B$16)),"",INDEX(($AL$4:$AS$53,$AC$4:$AJ$105,$T$4:$AA$156),,8,$B$16))</f>
        <v>1.4565409098100002E-2</v>
      </c>
    </row>
    <row r="32" spans="1:54">
      <c r="J32" s="99">
        <v>40965</v>
      </c>
      <c r="K32" s="87">
        <v>2648.0169999999998</v>
      </c>
      <c r="L32" s="87">
        <v>2439.6280000000002</v>
      </c>
      <c r="M32" s="87">
        <v>5133.1899000000003</v>
      </c>
      <c r="N32" s="107">
        <v>40965</v>
      </c>
      <c r="O32" s="87">
        <v>1490.72</v>
      </c>
      <c r="P32" s="87">
        <v>6703.21</v>
      </c>
      <c r="Q32" s="87">
        <v>1891.06</v>
      </c>
      <c r="R32" s="87">
        <v>2762.5779887161757</v>
      </c>
      <c r="T32" s="74">
        <f t="shared" si="1"/>
        <v>40965</v>
      </c>
      <c r="U32" s="75">
        <f t="shared" si="5"/>
        <v>-0.10903545969000161</v>
      </c>
      <c r="V32" s="75">
        <f t="shared" si="6"/>
        <v>-9.7012320628752757E-2</v>
      </c>
      <c r="W32" s="75">
        <f t="shared" si="7"/>
        <v>-7.0252916083784811E-2</v>
      </c>
      <c r="X32" s="75">
        <f t="shared" si="8"/>
        <v>-0.12279111916628915</v>
      </c>
      <c r="Y32" s="75">
        <f t="shared" si="9"/>
        <v>-7.0983094445476236E-2</v>
      </c>
      <c r="Z32" s="75">
        <f t="shared" si="10"/>
        <v>-0.11905227753398362</v>
      </c>
      <c r="AA32" s="75">
        <f t="shared" si="10"/>
        <v>5.8771416852723135E-3</v>
      </c>
      <c r="AC32" s="74">
        <f t="shared" si="12"/>
        <v>41336</v>
      </c>
      <c r="AD32" s="75">
        <f t="shared" si="18"/>
        <v>0.13387179621172618</v>
      </c>
      <c r="AE32" s="75">
        <f t="shared" si="20"/>
        <v>0.10629708607855615</v>
      </c>
      <c r="AF32" s="75">
        <f t="shared" si="21"/>
        <v>0.5330697423625812</v>
      </c>
      <c r="AG32" s="75">
        <f t="shared" si="22"/>
        <v>0.32084487371617332</v>
      </c>
      <c r="AH32" s="75">
        <f t="shared" si="23"/>
        <v>0.67828306672961647</v>
      </c>
      <c r="AI32" s="75">
        <f t="shared" si="24"/>
        <v>0.28803624665240579</v>
      </c>
      <c r="AJ32" s="75">
        <f t="shared" si="14"/>
        <v>-5.2888318381313582E-2</v>
      </c>
      <c r="AL32" s="74">
        <f t="shared" si="15"/>
        <v>41700</v>
      </c>
      <c r="AM32" s="75">
        <f t="shared" si="19"/>
        <v>-5.4325163705046142E-2</v>
      </c>
      <c r="AN32" s="75">
        <f t="shared" si="25"/>
        <v>-5.8739579163549216E-3</v>
      </c>
      <c r="AO32" s="75">
        <f t="shared" si="26"/>
        <v>4.3318210020423908E-2</v>
      </c>
      <c r="AP32" s="75">
        <f t="shared" si="27"/>
        <v>1.0996703382174289E-2</v>
      </c>
      <c r="AQ32" s="75">
        <f t="shared" si="28"/>
        <v>0.17912379103437748</v>
      </c>
      <c r="AR32" s="75">
        <f t="shared" si="29"/>
        <v>9.0444795931942767E-2</v>
      </c>
      <c r="AS32" s="75">
        <f t="shared" si="17"/>
        <v>3.0574712947355032E-2</v>
      </c>
      <c r="AU32" s="74">
        <f>IF(ISERROR(INDEX(($AL$4:$AS$53,$AC$4:$AJ$105,$T$4:$AA$156),,1,$B$16)),"",INDEX(($AL$4:$AS$53,$AC$4:$AJ$105,$T$4:$AA$156),,1,$B$16))</f>
        <v>41700</v>
      </c>
      <c r="AV32" s="75">
        <f>IF(ISERROR(INDEX(($AL$4:$AS$53,$AC$4:$AJ$105,$T$4:$AA$156),,2,$B$16)),"",INDEX(($AL$4:$AS$53,$AC$4:$AJ$105,$T$4:$AA$156),,2,$B$16))</f>
        <v>-5.4325163705046142E-2</v>
      </c>
      <c r="AW32" s="75">
        <f>IF(ISERROR(INDEX(($AL$4:$AS$53,$AC$4:$AJ$105,$T$4:$AA$156),,3,$B$16)),"",INDEX(($AL$4:$AS$53,$AC$4:$AJ$105,$T$4:$AA$156),,3,$B$16))</f>
        <v>-5.8739579163549216E-3</v>
      </c>
      <c r="AX32" s="75">
        <f>IF(ISERROR(INDEX(($AL$4:$AS$53,$AC$4:$AJ$105,$T$4:$AA$156),,3,$B$16)),"",INDEX(($AL$4:$AS$53,$AC$4:$AJ$105,$T$4:$AA$156),,4,$B$16))</f>
        <v>4.3318210020423908E-2</v>
      </c>
      <c r="AY32" s="75">
        <f>IF(ISERROR(INDEX(($AL$4:$AS$53,$AC$4:$AJ$105,$T$4:$AA$156),,3,$B$16)),"",INDEX(($AL$4:$AS$53,$AC$4:$AJ$105,$T$4:$AA$156),,5,$B$16))</f>
        <v>1.0996703382174289E-2</v>
      </c>
      <c r="AZ32" s="75">
        <f>IF(ISERROR(INDEX(($AL$4:$AS$53,$AC$4:$AJ$105,$T$4:$AA$156),,6,$B$16)),"",INDEX(($AL$4:$AS$53,$AC$4:$AJ$105,$T$4:$AA$156),,6,$B$16))</f>
        <v>0.17912379103437748</v>
      </c>
      <c r="BA32" s="75">
        <f>IF(ISERROR(INDEX(($AL$4:$AS$53,$AC$4:$AJ$105,$T$4:$AA$156),,7,$B$16)),"",INDEX(($AL$4:$AS$53,$AC$4:$AJ$105,$T$4:$AA$156),,7,$B$16))</f>
        <v>9.0444795931942767E-2</v>
      </c>
      <c r="BB32" s="75">
        <f>IF(ISERROR(INDEX(($AL$4:$AS$53,$AC$4:$AJ$105,$T$4:$AA$156),,8,$B$16)),"",INDEX(($AL$4:$AS$53,$AC$4:$AJ$105,$T$4:$AA$156),,8,$B$16))</f>
        <v>3.0574712947355032E-2</v>
      </c>
    </row>
    <row r="33" spans="10:54">
      <c r="J33" s="99">
        <v>40972</v>
      </c>
      <c r="K33" s="87">
        <v>2679.9340000000002</v>
      </c>
      <c r="L33" s="87">
        <v>2460.6930000000002</v>
      </c>
      <c r="M33" s="87">
        <v>5207.4291999999996</v>
      </c>
      <c r="N33" s="107">
        <v>40972</v>
      </c>
      <c r="O33" s="87">
        <v>1499.59</v>
      </c>
      <c r="P33" s="87">
        <v>6982.48</v>
      </c>
      <c r="Q33" s="87">
        <v>1921.25</v>
      </c>
      <c r="R33" s="87">
        <v>2840.0008781095589</v>
      </c>
      <c r="T33" s="74">
        <f t="shared" si="1"/>
        <v>40972</v>
      </c>
      <c r="U33" s="75">
        <f t="shared" si="5"/>
        <v>-9.8296512306705108E-2</v>
      </c>
      <c r="V33" s="75">
        <f t="shared" si="6"/>
        <v>-8.921546165437011E-2</v>
      </c>
      <c r="W33" s="75">
        <f t="shared" si="7"/>
        <v>-5.6806350881320689E-2</v>
      </c>
      <c r="X33" s="75">
        <f t="shared" si="8"/>
        <v>-0.11757159922089699</v>
      </c>
      <c r="Y33" s="75">
        <f t="shared" si="9"/>
        <v>-3.22782722462297E-2</v>
      </c>
      <c r="Z33" s="75">
        <f t="shared" si="10"/>
        <v>-0.10498830719922481</v>
      </c>
      <c r="AA33" s="75">
        <f t="shared" si="10"/>
        <v>3.4067446176991867E-2</v>
      </c>
      <c r="AC33" s="74">
        <f t="shared" si="12"/>
        <v>41343</v>
      </c>
      <c r="AD33" s="75">
        <f t="shared" si="18"/>
        <v>0.10756936735072786</v>
      </c>
      <c r="AE33" s="75">
        <f t="shared" si="20"/>
        <v>8.7122725286431502E-2</v>
      </c>
      <c r="AF33" s="75">
        <f t="shared" si="21"/>
        <v>0.40864246052179798</v>
      </c>
      <c r="AG33" s="75">
        <f t="shared" si="22"/>
        <v>0.23404288707032506</v>
      </c>
      <c r="AH33" s="75">
        <f t="shared" si="23"/>
        <v>0.49983915753759001</v>
      </c>
      <c r="AI33" s="75">
        <f t="shared" si="24"/>
        <v>0.28248920629038876</v>
      </c>
      <c r="AJ33" s="75">
        <f t="shared" si="14"/>
        <v>6.7167624046156504E-2</v>
      </c>
      <c r="AL33" s="74">
        <f t="shared" si="15"/>
        <v>41707</v>
      </c>
      <c r="AM33" s="75">
        <f t="shared" si="19"/>
        <v>-5.8931212632543639E-2</v>
      </c>
      <c r="AN33" s="75">
        <f t="shared" si="25"/>
        <v>-5.0975318740780207E-3</v>
      </c>
      <c r="AO33" s="75">
        <f t="shared" si="26"/>
        <v>4.6181800355698632E-2</v>
      </c>
      <c r="AP33" s="75">
        <f t="shared" si="27"/>
        <v>9.3633519004912014E-3</v>
      </c>
      <c r="AQ33" s="75">
        <f t="shared" si="28"/>
        <v>0.21527827247570319</v>
      </c>
      <c r="AR33" s="75">
        <f t="shared" si="29"/>
        <v>0.11003858150157431</v>
      </c>
      <c r="AS33" s="75">
        <f t="shared" si="17"/>
        <v>-6.1351652749507268E-3</v>
      </c>
      <c r="AU33" s="74">
        <f>IF(ISERROR(INDEX(($AL$4:$AS$53,$AC$4:$AJ$105,$T$4:$AA$156),,1,$B$16)),"",INDEX(($AL$4:$AS$53,$AC$4:$AJ$105,$T$4:$AA$156),,1,$B$16))</f>
        <v>41707</v>
      </c>
      <c r="AV33" s="75">
        <f>IF(ISERROR(INDEX(($AL$4:$AS$53,$AC$4:$AJ$105,$T$4:$AA$156),,2,$B$16)),"",INDEX(($AL$4:$AS$53,$AC$4:$AJ$105,$T$4:$AA$156),,2,$B$16))</f>
        <v>-5.8931212632543639E-2</v>
      </c>
      <c r="AW33" s="75">
        <f>IF(ISERROR(INDEX(($AL$4:$AS$53,$AC$4:$AJ$105,$T$4:$AA$156),,3,$B$16)),"",INDEX(($AL$4:$AS$53,$AC$4:$AJ$105,$T$4:$AA$156),,3,$B$16))</f>
        <v>-5.0975318740780207E-3</v>
      </c>
      <c r="AX33" s="75">
        <f>IF(ISERROR(INDEX(($AL$4:$AS$53,$AC$4:$AJ$105,$T$4:$AA$156),,3,$B$16)),"",INDEX(($AL$4:$AS$53,$AC$4:$AJ$105,$T$4:$AA$156),,4,$B$16))</f>
        <v>4.6181800355698632E-2</v>
      </c>
      <c r="AY33" s="75">
        <f>IF(ISERROR(INDEX(($AL$4:$AS$53,$AC$4:$AJ$105,$T$4:$AA$156),,3,$B$16)),"",INDEX(($AL$4:$AS$53,$AC$4:$AJ$105,$T$4:$AA$156),,5,$B$16))</f>
        <v>9.3633519004912014E-3</v>
      </c>
      <c r="AZ33" s="75">
        <f>IF(ISERROR(INDEX(($AL$4:$AS$53,$AC$4:$AJ$105,$T$4:$AA$156),,6,$B$16)),"",INDEX(($AL$4:$AS$53,$AC$4:$AJ$105,$T$4:$AA$156),,6,$B$16))</f>
        <v>0.21527827247570319</v>
      </c>
      <c r="BA33" s="75">
        <f>IF(ISERROR(INDEX(($AL$4:$AS$53,$AC$4:$AJ$105,$T$4:$AA$156),,7,$B$16)),"",INDEX(($AL$4:$AS$53,$AC$4:$AJ$105,$T$4:$AA$156),,7,$B$16))</f>
        <v>0.11003858150157431</v>
      </c>
      <c r="BB33" s="75">
        <f>IF(ISERROR(INDEX(($AL$4:$AS$53,$AC$4:$AJ$105,$T$4:$AA$156),,8,$B$16)),"",INDEX(($AL$4:$AS$53,$AC$4:$AJ$105,$T$4:$AA$156),,8,$B$16))</f>
        <v>-6.1351652749507268E-3</v>
      </c>
    </row>
    <row r="34" spans="10:54">
      <c r="J34" s="99">
        <v>40979</v>
      </c>
      <c r="K34" s="87">
        <v>2664.3020000000001</v>
      </c>
      <c r="L34" s="87">
        <v>2439.462</v>
      </c>
      <c r="M34" s="87">
        <v>5171.6918999999998</v>
      </c>
      <c r="N34" s="107">
        <v>40979</v>
      </c>
      <c r="O34" s="87">
        <v>1478.5</v>
      </c>
      <c r="P34" s="87">
        <v>6957.74</v>
      </c>
      <c r="Q34" s="87">
        <v>1919.61</v>
      </c>
      <c r="R34" s="87">
        <v>3028.5035552708146</v>
      </c>
      <c r="T34" s="74">
        <f t="shared" si="1"/>
        <v>40979</v>
      </c>
      <c r="U34" s="75">
        <f t="shared" si="5"/>
        <v>-0.10355613023745336</v>
      </c>
      <c r="V34" s="75">
        <f t="shared" si="6"/>
        <v>-9.7073762764511073E-2</v>
      </c>
      <c r="W34" s="75">
        <f t="shared" si="7"/>
        <v>-6.3279255860355099E-2</v>
      </c>
      <c r="X34" s="75">
        <f t="shared" si="8"/>
        <v>-0.12998193469421382</v>
      </c>
      <c r="Y34" s="75">
        <f t="shared" si="9"/>
        <v>-3.5707059087671134E-2</v>
      </c>
      <c r="Z34" s="75">
        <f t="shared" si="10"/>
        <v>-0.10575229896302096</v>
      </c>
      <c r="AA34" s="75">
        <f t="shared" si="10"/>
        <v>0.10270280593061876</v>
      </c>
      <c r="AC34" s="74">
        <f t="shared" si="12"/>
        <v>41350</v>
      </c>
      <c r="AD34" s="75">
        <f t="shared" si="18"/>
        <v>7.9081052810912933E-2</v>
      </c>
      <c r="AE34" s="75">
        <f t="shared" si="20"/>
        <v>6.8269539140170865E-2</v>
      </c>
      <c r="AF34" s="75">
        <f t="shared" si="21"/>
        <v>0.41289179042693447</v>
      </c>
      <c r="AG34" s="75">
        <f t="shared" si="22"/>
        <v>0.20490227616888057</v>
      </c>
      <c r="AH34" s="75">
        <f t="shared" si="23"/>
        <v>0.52575159842198338</v>
      </c>
      <c r="AI34" s="75">
        <f t="shared" si="24"/>
        <v>0.27626282191642382</v>
      </c>
      <c r="AJ34" s="75">
        <f t="shared" si="14"/>
        <v>8.1702778260541731E-2</v>
      </c>
      <c r="AL34" s="74">
        <f t="shared" si="15"/>
        <v>41714</v>
      </c>
      <c r="AM34" s="75">
        <f t="shared" si="19"/>
        <v>-7.8687790346436692E-2</v>
      </c>
      <c r="AN34" s="75">
        <f t="shared" si="25"/>
        <v>-3.0995643118622129E-2</v>
      </c>
      <c r="AO34" s="75">
        <f t="shared" si="26"/>
        <v>1.2014584164241615E-2</v>
      </c>
      <c r="AP34" s="75">
        <f t="shared" si="27"/>
        <v>-8.19068929825717E-3</v>
      </c>
      <c r="AQ34" s="75">
        <f t="shared" si="28"/>
        <v>0.14743450743090647</v>
      </c>
      <c r="AR34" s="75">
        <f t="shared" si="29"/>
        <v>6.1135419592307283E-2</v>
      </c>
      <c r="AS34" s="75">
        <f t="shared" si="17"/>
        <v>6.4731384339788978E-3</v>
      </c>
      <c r="AU34" s="74">
        <f>IF(ISERROR(INDEX(($AL$4:$AS$53,$AC$4:$AJ$105,$T$4:$AA$156),,1,$B$16)),"",INDEX(($AL$4:$AS$53,$AC$4:$AJ$105,$T$4:$AA$156),,1,$B$16))</f>
        <v>41714</v>
      </c>
      <c r="AV34" s="75">
        <f>IF(ISERROR(INDEX(($AL$4:$AS$53,$AC$4:$AJ$105,$T$4:$AA$156),,2,$B$16)),"",INDEX(($AL$4:$AS$53,$AC$4:$AJ$105,$T$4:$AA$156),,2,$B$16))</f>
        <v>-7.8687790346436692E-2</v>
      </c>
      <c r="AW34" s="75">
        <f>IF(ISERROR(INDEX(($AL$4:$AS$53,$AC$4:$AJ$105,$T$4:$AA$156),,3,$B$16)),"",INDEX(($AL$4:$AS$53,$AC$4:$AJ$105,$T$4:$AA$156),,3,$B$16))</f>
        <v>-3.0995643118622129E-2</v>
      </c>
      <c r="AX34" s="75">
        <f>IF(ISERROR(INDEX(($AL$4:$AS$53,$AC$4:$AJ$105,$T$4:$AA$156),,3,$B$16)),"",INDEX(($AL$4:$AS$53,$AC$4:$AJ$105,$T$4:$AA$156),,4,$B$16))</f>
        <v>1.2014584164241615E-2</v>
      </c>
      <c r="AY34" s="75">
        <f>IF(ISERROR(INDEX(($AL$4:$AS$53,$AC$4:$AJ$105,$T$4:$AA$156),,3,$B$16)),"",INDEX(($AL$4:$AS$53,$AC$4:$AJ$105,$T$4:$AA$156),,5,$B$16))</f>
        <v>-8.19068929825717E-3</v>
      </c>
      <c r="AZ34" s="75">
        <f>IF(ISERROR(INDEX(($AL$4:$AS$53,$AC$4:$AJ$105,$T$4:$AA$156),,6,$B$16)),"",INDEX(($AL$4:$AS$53,$AC$4:$AJ$105,$T$4:$AA$156),,6,$B$16))</f>
        <v>0.14743450743090647</v>
      </c>
      <c r="BA34" s="75">
        <f>IF(ISERROR(INDEX(($AL$4:$AS$53,$AC$4:$AJ$105,$T$4:$AA$156),,7,$B$16)),"",INDEX(($AL$4:$AS$53,$AC$4:$AJ$105,$T$4:$AA$156),,7,$B$16))</f>
        <v>6.1135419592307283E-2</v>
      </c>
      <c r="BB34" s="75">
        <f>IF(ISERROR(INDEX(($AL$4:$AS$53,$AC$4:$AJ$105,$T$4:$AA$156),,8,$B$16)),"",INDEX(($AL$4:$AS$53,$AC$4:$AJ$105,$T$4:$AA$156),,8,$B$16))</f>
        <v>6.4731384339788978E-3</v>
      </c>
    </row>
    <row r="35" spans="10:54">
      <c r="J35" s="99">
        <v>40986</v>
      </c>
      <c r="K35" s="87">
        <v>2623.52</v>
      </c>
      <c r="L35" s="87">
        <v>2404.7359999999999</v>
      </c>
      <c r="M35" s="87">
        <v>4939.5937999999996</v>
      </c>
      <c r="N35" s="107">
        <v>40986</v>
      </c>
      <c r="O35" s="87">
        <v>1398.81</v>
      </c>
      <c r="P35" s="87">
        <v>7124.45</v>
      </c>
      <c r="Q35" s="87">
        <v>1875.83</v>
      </c>
      <c r="R35" s="87">
        <v>2899.2262345859594</v>
      </c>
      <c r="T35" s="74">
        <f t="shared" si="1"/>
        <v>40986</v>
      </c>
      <c r="U35" s="75">
        <f t="shared" si="5"/>
        <v>-0.11727783817321147</v>
      </c>
      <c r="V35" s="75">
        <f t="shared" si="6"/>
        <v>-0.10992701340511946</v>
      </c>
      <c r="W35" s="75">
        <f t="shared" si="7"/>
        <v>-0.10531793665365563</v>
      </c>
      <c r="X35" s="75">
        <f t="shared" si="8"/>
        <v>-0.17687523170078678</v>
      </c>
      <c r="Y35" s="75">
        <f t="shared" si="9"/>
        <v>-1.2602246867108868E-2</v>
      </c>
      <c r="Z35" s="75">
        <f t="shared" si="10"/>
        <v>-0.12614715226728535</v>
      </c>
      <c r="AA35" s="75">
        <f t="shared" si="10"/>
        <v>5.5631880749012153E-2</v>
      </c>
      <c r="AC35" s="74">
        <f t="shared" si="12"/>
        <v>41357</v>
      </c>
      <c r="AD35" s="75">
        <f t="shared" si="18"/>
        <v>0.1124046569349082</v>
      </c>
      <c r="AE35" s="75">
        <f t="shared" si="20"/>
        <v>9.1655273171930229E-2</v>
      </c>
      <c r="AF35" s="75">
        <f t="shared" si="21"/>
        <v>0.46213636759179222</v>
      </c>
      <c r="AG35" s="75">
        <f t="shared" si="22"/>
        <v>0.27775380342249179</v>
      </c>
      <c r="AH35" s="75">
        <f t="shared" si="23"/>
        <v>0.58740467483415615</v>
      </c>
      <c r="AI35" s="75">
        <f t="shared" si="24"/>
        <v>0.42531988119901398</v>
      </c>
      <c r="AJ35" s="75">
        <f t="shared" si="14"/>
        <v>9.1898544758545864E-2</v>
      </c>
      <c r="AL35" s="74">
        <f t="shared" si="15"/>
        <v>41721</v>
      </c>
      <c r="AM35" s="75">
        <f t="shared" si="19"/>
        <v>-6.3080258872709405E-2</v>
      </c>
      <c r="AN35" s="75">
        <f t="shared" si="25"/>
        <v>-1.0071783149911306E-2</v>
      </c>
      <c r="AO35" s="75">
        <f t="shared" si="26"/>
        <v>-5.0241613308282806E-3</v>
      </c>
      <c r="AP35" s="75">
        <f t="shared" si="27"/>
        <v>-3.981668172381414E-2</v>
      </c>
      <c r="AQ35" s="75">
        <f t="shared" si="28"/>
        <v>0.13406474693428638</v>
      </c>
      <c r="AR35" s="75">
        <f t="shared" si="29"/>
        <v>6.5108131679699532E-2</v>
      </c>
      <c r="AS35" s="75">
        <f t="shared" si="17"/>
        <v>-2.9137698161854075E-3</v>
      </c>
      <c r="AU35" s="74">
        <f>IF(ISERROR(INDEX(($AL$4:$AS$53,$AC$4:$AJ$105,$T$4:$AA$156),,1,$B$16)),"",INDEX(($AL$4:$AS$53,$AC$4:$AJ$105,$T$4:$AA$156),,1,$B$16))</f>
        <v>41721</v>
      </c>
      <c r="AV35" s="75">
        <f>IF(ISERROR(INDEX(($AL$4:$AS$53,$AC$4:$AJ$105,$T$4:$AA$156),,2,$B$16)),"",INDEX(($AL$4:$AS$53,$AC$4:$AJ$105,$T$4:$AA$156),,2,$B$16))</f>
        <v>-6.3080258872709405E-2</v>
      </c>
      <c r="AW35" s="75">
        <f>IF(ISERROR(INDEX(($AL$4:$AS$53,$AC$4:$AJ$105,$T$4:$AA$156),,3,$B$16)),"",INDEX(($AL$4:$AS$53,$AC$4:$AJ$105,$T$4:$AA$156),,3,$B$16))</f>
        <v>-1.0071783149911306E-2</v>
      </c>
      <c r="AX35" s="75">
        <f>IF(ISERROR(INDEX(($AL$4:$AS$53,$AC$4:$AJ$105,$T$4:$AA$156),,3,$B$16)),"",INDEX(($AL$4:$AS$53,$AC$4:$AJ$105,$T$4:$AA$156),,4,$B$16))</f>
        <v>-5.0241613308282806E-3</v>
      </c>
      <c r="AY35" s="75">
        <f>IF(ISERROR(INDEX(($AL$4:$AS$53,$AC$4:$AJ$105,$T$4:$AA$156),,3,$B$16)),"",INDEX(($AL$4:$AS$53,$AC$4:$AJ$105,$T$4:$AA$156),,5,$B$16))</f>
        <v>-3.981668172381414E-2</v>
      </c>
      <c r="AZ35" s="75">
        <f>IF(ISERROR(INDEX(($AL$4:$AS$53,$AC$4:$AJ$105,$T$4:$AA$156),,6,$B$16)),"",INDEX(($AL$4:$AS$53,$AC$4:$AJ$105,$T$4:$AA$156),,6,$B$16))</f>
        <v>0.13406474693428638</v>
      </c>
      <c r="BA35" s="75">
        <f>IF(ISERROR(INDEX(($AL$4:$AS$53,$AC$4:$AJ$105,$T$4:$AA$156),,7,$B$16)),"",INDEX(($AL$4:$AS$53,$AC$4:$AJ$105,$T$4:$AA$156),,7,$B$16))</f>
        <v>6.5108131679699532E-2</v>
      </c>
      <c r="BB35" s="75">
        <f>IF(ISERROR(INDEX(($AL$4:$AS$53,$AC$4:$AJ$105,$T$4:$AA$156),,8,$B$16)),"",INDEX(($AL$4:$AS$53,$AC$4:$AJ$105,$T$4:$AA$156),,8,$B$16))</f>
        <v>-2.9137698161854075E-3</v>
      </c>
    </row>
    <row r="36" spans="10:54">
      <c r="J36" s="99">
        <v>40993</v>
      </c>
      <c r="K36" s="87">
        <v>2552.94</v>
      </c>
      <c r="L36" s="87">
        <v>2349.5390000000002</v>
      </c>
      <c r="M36" s="87">
        <v>4784.5630000000001</v>
      </c>
      <c r="N36" s="107">
        <v>40993</v>
      </c>
      <c r="O36" s="87">
        <v>1339.58</v>
      </c>
      <c r="P36" s="87">
        <v>6757.04</v>
      </c>
      <c r="Q36" s="87">
        <v>1814.38</v>
      </c>
      <c r="R36" s="87">
        <v>2917.902646623259</v>
      </c>
      <c r="T36" s="74">
        <f t="shared" si="1"/>
        <v>40993</v>
      </c>
      <c r="U36" s="75">
        <f t="shared" si="5"/>
        <v>-0.14102552455705253</v>
      </c>
      <c r="V36" s="75">
        <f t="shared" si="6"/>
        <v>-0.1303572638114332</v>
      </c>
      <c r="W36" s="75">
        <f t="shared" si="7"/>
        <v>-0.13339783181147891</v>
      </c>
      <c r="X36" s="75">
        <f t="shared" si="8"/>
        <v>-0.21172891449284748</v>
      </c>
      <c r="Y36" s="75">
        <f t="shared" si="9"/>
        <v>-6.3522641912137745E-2</v>
      </c>
      <c r="Z36" s="75">
        <f t="shared" si="10"/>
        <v>-0.1547735509778162</v>
      </c>
      <c r="AA36" s="75">
        <f t="shared" si="10"/>
        <v>6.2432114455987175E-2</v>
      </c>
      <c r="AC36" s="74">
        <f t="shared" si="12"/>
        <v>41364</v>
      </c>
      <c r="AD36" s="75">
        <f t="shared" si="18"/>
        <v>6.0051739000576587E-2</v>
      </c>
      <c r="AE36" s="75">
        <f t="shared" si="20"/>
        <v>4.8680230082952303E-2</v>
      </c>
      <c r="AF36" s="75">
        <f t="shared" si="21"/>
        <v>0.39246264575007594</v>
      </c>
      <c r="AG36" s="75">
        <f t="shared" si="22"/>
        <v>0.19670304666106975</v>
      </c>
      <c r="AH36" s="75">
        <f t="shared" si="23"/>
        <v>0.45854025462722148</v>
      </c>
      <c r="AI36" s="75">
        <f t="shared" si="24"/>
        <v>0.36508284066856422</v>
      </c>
      <c r="AJ36" s="75">
        <f t="shared" si="14"/>
        <v>6.2016116471229621E-2</v>
      </c>
      <c r="AL36" s="74">
        <f t="shared" si="15"/>
        <v>41728</v>
      </c>
      <c r="AM36" s="75">
        <f t="shared" si="19"/>
        <v>-6.6045785332860985E-2</v>
      </c>
      <c r="AN36" s="75">
        <f t="shared" si="25"/>
        <v>-1.292754194924528E-2</v>
      </c>
      <c r="AO36" s="75">
        <f t="shared" si="26"/>
        <v>-6.9677138853842413E-2</v>
      </c>
      <c r="AP36" s="75">
        <f t="shared" si="27"/>
        <v>-8.5718046439832274E-2</v>
      </c>
      <c r="AQ36" s="75">
        <f t="shared" si="28"/>
        <v>8.7155119438562467E-2</v>
      </c>
      <c r="AR36" s="75">
        <f t="shared" si="29"/>
        <v>2.9815666159144882E-2</v>
      </c>
      <c r="AS36" s="75">
        <f t="shared" si="17"/>
        <v>-6.544643812572426E-2</v>
      </c>
      <c r="AU36" s="74">
        <f>IF(ISERROR(INDEX(($AL$4:$AS$53,$AC$4:$AJ$105,$T$4:$AA$156),,1,$B$16)),"",INDEX(($AL$4:$AS$53,$AC$4:$AJ$105,$T$4:$AA$156),,1,$B$16))</f>
        <v>41728</v>
      </c>
      <c r="AV36" s="75">
        <f>IF(ISERROR(INDEX(($AL$4:$AS$53,$AC$4:$AJ$105,$T$4:$AA$156),,2,$B$16)),"",INDEX(($AL$4:$AS$53,$AC$4:$AJ$105,$T$4:$AA$156),,2,$B$16))</f>
        <v>-6.6045785332860985E-2</v>
      </c>
      <c r="AW36" s="75">
        <f>IF(ISERROR(INDEX(($AL$4:$AS$53,$AC$4:$AJ$105,$T$4:$AA$156),,3,$B$16)),"",INDEX(($AL$4:$AS$53,$AC$4:$AJ$105,$T$4:$AA$156),,3,$B$16))</f>
        <v>-1.292754194924528E-2</v>
      </c>
      <c r="AX36" s="75">
        <f>IF(ISERROR(INDEX(($AL$4:$AS$53,$AC$4:$AJ$105,$T$4:$AA$156),,3,$B$16)),"",INDEX(($AL$4:$AS$53,$AC$4:$AJ$105,$T$4:$AA$156),,4,$B$16))</f>
        <v>-6.9677138853842413E-2</v>
      </c>
      <c r="AY36" s="75">
        <f>IF(ISERROR(INDEX(($AL$4:$AS$53,$AC$4:$AJ$105,$T$4:$AA$156),,3,$B$16)),"",INDEX(($AL$4:$AS$53,$AC$4:$AJ$105,$T$4:$AA$156),,5,$B$16))</f>
        <v>-8.5718046439832274E-2</v>
      </c>
      <c r="AZ36" s="75">
        <f>IF(ISERROR(INDEX(($AL$4:$AS$53,$AC$4:$AJ$105,$T$4:$AA$156),,6,$B$16)),"",INDEX(($AL$4:$AS$53,$AC$4:$AJ$105,$T$4:$AA$156),,6,$B$16))</f>
        <v>8.7155119438562467E-2</v>
      </c>
      <c r="BA36" s="75">
        <f>IF(ISERROR(INDEX(($AL$4:$AS$53,$AC$4:$AJ$105,$T$4:$AA$156),,7,$B$16)),"",INDEX(($AL$4:$AS$53,$AC$4:$AJ$105,$T$4:$AA$156),,7,$B$16))</f>
        <v>2.9815666159144882E-2</v>
      </c>
      <c r="BB36" s="75">
        <f>IF(ISERROR(INDEX(($AL$4:$AS$53,$AC$4:$AJ$105,$T$4:$AA$156),,8,$B$16)),"",INDEX(($AL$4:$AS$53,$AC$4:$AJ$105,$T$4:$AA$156),,8,$B$16))</f>
        <v>-6.544643812572426E-2</v>
      </c>
    </row>
    <row r="37" spans="10:54">
      <c r="J37" s="99">
        <v>41000</v>
      </c>
      <c r="K37" s="87">
        <v>2454.8989999999999</v>
      </c>
      <c r="L37" s="87">
        <v>2262.788</v>
      </c>
      <c r="M37" s="87">
        <v>4555.2143999999998</v>
      </c>
      <c r="N37" s="107">
        <v>41000</v>
      </c>
      <c r="O37" s="87">
        <v>1272.33</v>
      </c>
      <c r="P37" s="87">
        <v>6380.09</v>
      </c>
      <c r="Q37" s="87">
        <v>1693.15</v>
      </c>
      <c r="R37" s="87">
        <v>3047.871844597873</v>
      </c>
      <c r="T37" s="74">
        <f t="shared" si="1"/>
        <v>41000</v>
      </c>
      <c r="U37" s="75">
        <f t="shared" si="5"/>
        <v>-0.17401287112489283</v>
      </c>
      <c r="V37" s="75">
        <f t="shared" si="6"/>
        <v>-0.16246670187868573</v>
      </c>
      <c r="W37" s="75">
        <f t="shared" si="7"/>
        <v>-0.17493851045464903</v>
      </c>
      <c r="X37" s="75">
        <f t="shared" si="8"/>
        <v>-0.25130193775413534</v>
      </c>
      <c r="Y37" s="75">
        <f t="shared" si="9"/>
        <v>-0.11576521264299311</v>
      </c>
      <c r="Z37" s="75">
        <f t="shared" si="10"/>
        <v>-0.21124838117598821</v>
      </c>
      <c r="AA37" s="75">
        <f t="shared" si="10"/>
        <v>0.10975495779283229</v>
      </c>
      <c r="AC37" s="74">
        <f t="shared" si="12"/>
        <v>41371</v>
      </c>
      <c r="AD37" s="75">
        <f t="shared" si="18"/>
        <v>5.5150596689434783E-2</v>
      </c>
      <c r="AE37" s="75">
        <f t="shared" si="20"/>
        <v>4.3369830025937972E-2</v>
      </c>
      <c r="AF37" s="75">
        <f t="shared" si="21"/>
        <v>0.34707568584534143</v>
      </c>
      <c r="AG37" s="75">
        <f t="shared" si="22"/>
        <v>0.1801868953558623</v>
      </c>
      <c r="AH37" s="75">
        <f t="shared" si="23"/>
        <v>0.39893411860731232</v>
      </c>
      <c r="AI37" s="75">
        <f t="shared" si="24"/>
        <v>0.35053028133825137</v>
      </c>
      <c r="AJ37" s="75">
        <f t="shared" si="14"/>
        <v>5.5112018390219397E-2</v>
      </c>
      <c r="AL37" s="74">
        <f t="shared" si="15"/>
        <v>41735</v>
      </c>
      <c r="AM37" s="75">
        <f t="shared" si="19"/>
        <v>-5.1503725461602867E-2</v>
      </c>
      <c r="AN37" s="75">
        <f t="shared" si="25"/>
        <v>-4.6513044537654924E-3</v>
      </c>
      <c r="AO37" s="75">
        <f t="shared" si="26"/>
        <v>-4.1768068892537036E-2</v>
      </c>
      <c r="AP37" s="75">
        <f t="shared" si="27"/>
        <v>-5.761602479343797E-2</v>
      </c>
      <c r="AQ37" s="75">
        <f t="shared" si="28"/>
        <v>0.12533318720717679</v>
      </c>
      <c r="AR37" s="75">
        <f t="shared" si="29"/>
        <v>4.3773743883871008E-2</v>
      </c>
      <c r="AS37" s="75">
        <f t="shared" si="17"/>
        <v>-8.4660553190178955E-3</v>
      </c>
      <c r="AU37" s="74">
        <f>IF(ISERROR(INDEX(($AL$4:$AS$53,$AC$4:$AJ$105,$T$4:$AA$156),,1,$B$16)),"",INDEX(($AL$4:$AS$53,$AC$4:$AJ$105,$T$4:$AA$156),,1,$B$16))</f>
        <v>41735</v>
      </c>
      <c r="AV37" s="75">
        <f>IF(ISERROR(INDEX(($AL$4:$AS$53,$AC$4:$AJ$105,$T$4:$AA$156),,2,$B$16)),"",INDEX(($AL$4:$AS$53,$AC$4:$AJ$105,$T$4:$AA$156),,2,$B$16))</f>
        <v>-5.1503725461602867E-2</v>
      </c>
      <c r="AW37" s="75">
        <f>IF(ISERROR(INDEX(($AL$4:$AS$53,$AC$4:$AJ$105,$T$4:$AA$156),,3,$B$16)),"",INDEX(($AL$4:$AS$53,$AC$4:$AJ$105,$T$4:$AA$156),,3,$B$16))</f>
        <v>-4.6513044537654924E-3</v>
      </c>
      <c r="AX37" s="75">
        <f>IF(ISERROR(INDEX(($AL$4:$AS$53,$AC$4:$AJ$105,$T$4:$AA$156),,3,$B$16)),"",INDEX(($AL$4:$AS$53,$AC$4:$AJ$105,$T$4:$AA$156),,4,$B$16))</f>
        <v>-4.1768068892537036E-2</v>
      </c>
      <c r="AY37" s="75">
        <f>IF(ISERROR(INDEX(($AL$4:$AS$53,$AC$4:$AJ$105,$T$4:$AA$156),,3,$B$16)),"",INDEX(($AL$4:$AS$53,$AC$4:$AJ$105,$T$4:$AA$156),,5,$B$16))</f>
        <v>-5.761602479343797E-2</v>
      </c>
      <c r="AZ37" s="75">
        <f>IF(ISERROR(INDEX(($AL$4:$AS$53,$AC$4:$AJ$105,$T$4:$AA$156),,6,$B$16)),"",INDEX(($AL$4:$AS$53,$AC$4:$AJ$105,$T$4:$AA$156),,6,$B$16))</f>
        <v>0.12533318720717679</v>
      </c>
      <c r="BA37" s="75">
        <f>IF(ISERROR(INDEX(($AL$4:$AS$53,$AC$4:$AJ$105,$T$4:$AA$156),,7,$B$16)),"",INDEX(($AL$4:$AS$53,$AC$4:$AJ$105,$T$4:$AA$156),,7,$B$16))</f>
        <v>4.3773743883871008E-2</v>
      </c>
      <c r="BB37" s="75">
        <f>IF(ISERROR(INDEX(($AL$4:$AS$53,$AC$4:$AJ$105,$T$4:$AA$156),,8,$B$16)),"",INDEX(($AL$4:$AS$53,$AC$4:$AJ$105,$T$4:$AA$156),,8,$B$16))</f>
        <v>-8.4660553190178955E-3</v>
      </c>
    </row>
    <row r="38" spans="10:54">
      <c r="J38" s="99">
        <v>41007</v>
      </c>
      <c r="K38" s="87">
        <v>2519.83</v>
      </c>
      <c r="L38" s="87">
        <v>2306.5529999999999</v>
      </c>
      <c r="M38" s="87">
        <v>4769.7206999999999</v>
      </c>
      <c r="N38" s="107">
        <v>41007</v>
      </c>
      <c r="O38" s="87">
        <v>1324.69</v>
      </c>
      <c r="P38" s="87">
        <v>6729.29</v>
      </c>
      <c r="Q38" s="87">
        <v>1757.39</v>
      </c>
      <c r="R38" s="87">
        <v>2995.5726523704407</v>
      </c>
      <c r="T38" s="74">
        <f t="shared" si="1"/>
        <v>41007</v>
      </c>
      <c r="U38" s="75">
        <f t="shared" si="5"/>
        <v>-0.15216587446026841</v>
      </c>
      <c r="V38" s="75">
        <f t="shared" si="6"/>
        <v>-0.14626781590603644</v>
      </c>
      <c r="W38" s="75">
        <f t="shared" si="7"/>
        <v>-0.13608613779906953</v>
      </c>
      <c r="X38" s="75">
        <f t="shared" si="8"/>
        <v>-0.22049088202237277</v>
      </c>
      <c r="Y38" s="75">
        <f t="shared" si="9"/>
        <v>-6.7368593199526594E-2</v>
      </c>
      <c r="Z38" s="75">
        <f t="shared" si="10"/>
        <v>-0.1813222647697309</v>
      </c>
      <c r="AA38" s="75">
        <f t="shared" si="10"/>
        <v>9.0712396024422048E-2</v>
      </c>
      <c r="AC38" s="74">
        <f t="shared" si="12"/>
        <v>41378</v>
      </c>
      <c r="AD38" s="75">
        <f t="shared" si="18"/>
        <v>4.6043801835124354E-2</v>
      </c>
      <c r="AE38" s="75">
        <f t="shared" si="20"/>
        <v>3.4688737225688993E-2</v>
      </c>
      <c r="AF38" s="75">
        <f t="shared" si="21"/>
        <v>0.34789207333158179</v>
      </c>
      <c r="AG38" s="75">
        <f t="shared" si="22"/>
        <v>0.16484766694651265</v>
      </c>
      <c r="AH38" s="75">
        <f t="shared" si="23"/>
        <v>0.38120943929197315</v>
      </c>
      <c r="AI38" s="75">
        <f t="shared" si="24"/>
        <v>0.32461976385777569</v>
      </c>
      <c r="AJ38" s="75">
        <f t="shared" si="14"/>
        <v>3.7761243723531068E-2</v>
      </c>
      <c r="AL38" s="74">
        <f t="shared" si="15"/>
        <v>41742</v>
      </c>
      <c r="AM38" s="75">
        <f t="shared" si="19"/>
        <v>-1.4529473852328501E-2</v>
      </c>
      <c r="AN38" s="75">
        <f t="shared" si="25"/>
        <v>3.0017617039215683E-2</v>
      </c>
      <c r="AO38" s="75">
        <f t="shared" si="26"/>
        <v>-3.6189841274516521E-2</v>
      </c>
      <c r="AP38" s="75">
        <f t="shared" si="27"/>
        <v>-5.6479260025966149E-2</v>
      </c>
      <c r="AQ38" s="75">
        <f t="shared" si="28"/>
        <v>0.10828496166145452</v>
      </c>
      <c r="AR38" s="75">
        <f t="shared" si="29"/>
        <v>4.9479667105204683E-2</v>
      </c>
      <c r="AS38" s="75">
        <f t="shared" si="17"/>
        <v>3.2308102264712701E-2</v>
      </c>
      <c r="AU38" s="74">
        <f>IF(ISERROR(INDEX(($AL$4:$AS$53,$AC$4:$AJ$105,$T$4:$AA$156),,1,$B$16)),"",INDEX(($AL$4:$AS$53,$AC$4:$AJ$105,$T$4:$AA$156),,1,$B$16))</f>
        <v>41742</v>
      </c>
      <c r="AV38" s="75">
        <f>IF(ISERROR(INDEX(($AL$4:$AS$53,$AC$4:$AJ$105,$T$4:$AA$156),,2,$B$16)),"",INDEX(($AL$4:$AS$53,$AC$4:$AJ$105,$T$4:$AA$156),,2,$B$16))</f>
        <v>-1.4529473852328501E-2</v>
      </c>
      <c r="AW38" s="75">
        <f>IF(ISERROR(INDEX(($AL$4:$AS$53,$AC$4:$AJ$105,$T$4:$AA$156),,3,$B$16)),"",INDEX(($AL$4:$AS$53,$AC$4:$AJ$105,$T$4:$AA$156),,3,$B$16))</f>
        <v>3.0017617039215683E-2</v>
      </c>
      <c r="AX38" s="75">
        <f>IF(ISERROR(INDEX(($AL$4:$AS$53,$AC$4:$AJ$105,$T$4:$AA$156),,3,$B$16)),"",INDEX(($AL$4:$AS$53,$AC$4:$AJ$105,$T$4:$AA$156),,4,$B$16))</f>
        <v>-3.6189841274516521E-2</v>
      </c>
      <c r="AY38" s="75">
        <f>IF(ISERROR(INDEX(($AL$4:$AS$53,$AC$4:$AJ$105,$T$4:$AA$156),,3,$B$16)),"",INDEX(($AL$4:$AS$53,$AC$4:$AJ$105,$T$4:$AA$156),,5,$B$16))</f>
        <v>-5.6479260025966149E-2</v>
      </c>
      <c r="AZ38" s="75">
        <f>IF(ISERROR(INDEX(($AL$4:$AS$53,$AC$4:$AJ$105,$T$4:$AA$156),,6,$B$16)),"",INDEX(($AL$4:$AS$53,$AC$4:$AJ$105,$T$4:$AA$156),,6,$B$16))</f>
        <v>0.10828496166145452</v>
      </c>
      <c r="BA38" s="75">
        <f>IF(ISERROR(INDEX(($AL$4:$AS$53,$AC$4:$AJ$105,$T$4:$AA$156),,7,$B$16)),"",INDEX(($AL$4:$AS$53,$AC$4:$AJ$105,$T$4:$AA$156),,7,$B$16))</f>
        <v>4.9479667105204683E-2</v>
      </c>
      <c r="BB38" s="75">
        <f>IF(ISERROR(INDEX(($AL$4:$AS$53,$AC$4:$AJ$105,$T$4:$AA$156),,8,$B$16)),"",INDEX(($AL$4:$AS$53,$AC$4:$AJ$105,$T$4:$AA$156),,8,$B$16))</f>
        <v>3.2308102264712701E-2</v>
      </c>
    </row>
    <row r="39" spans="10:54">
      <c r="J39" s="99">
        <v>41014</v>
      </c>
      <c r="K39" s="87">
        <v>2580.4540000000002</v>
      </c>
      <c r="L39" s="87">
        <v>2359.1610000000001</v>
      </c>
      <c r="M39" s="87">
        <v>4794.6459999999997</v>
      </c>
      <c r="N39" s="107">
        <v>41014</v>
      </c>
      <c r="O39" s="87">
        <v>1339.64</v>
      </c>
      <c r="P39" s="87">
        <v>6618.41</v>
      </c>
      <c r="Q39" s="87">
        <v>1817.13</v>
      </c>
      <c r="R39" s="87">
        <v>2949.8915508548544</v>
      </c>
      <c r="T39" s="74">
        <f t="shared" si="1"/>
        <v>41014</v>
      </c>
      <c r="U39" s="75">
        <f t="shared" si="5"/>
        <v>-0.13176803173805274</v>
      </c>
      <c r="V39" s="75">
        <f t="shared" si="6"/>
        <v>-0.12679584073754246</v>
      </c>
      <c r="W39" s="75">
        <f t="shared" si="7"/>
        <v>-0.13157155224073347</v>
      </c>
      <c r="X39" s="75">
        <f t="shared" si="8"/>
        <v>-0.21169360770629464</v>
      </c>
      <c r="Y39" s="75">
        <f t="shared" si="9"/>
        <v>-8.273576720837994E-2</v>
      </c>
      <c r="Z39" s="75">
        <f t="shared" si="10"/>
        <v>-0.15349246722754828</v>
      </c>
      <c r="AA39" s="75">
        <f t="shared" si="10"/>
        <v>7.4079534976076999E-2</v>
      </c>
      <c r="AC39" s="74">
        <f t="shared" si="12"/>
        <v>41385</v>
      </c>
      <c r="AD39" s="75">
        <f t="shared" si="18"/>
        <v>7.6512371603114637E-2</v>
      </c>
      <c r="AE39" s="75">
        <f t="shared" si="20"/>
        <v>5.2441489950281417E-2</v>
      </c>
      <c r="AF39" s="75">
        <f t="shared" si="21"/>
        <v>0.44048681253038913</v>
      </c>
      <c r="AG39" s="75">
        <f t="shared" si="22"/>
        <v>0.22016304305183954</v>
      </c>
      <c r="AH39" s="75">
        <f t="shared" si="23"/>
        <v>0.5058695495610841</v>
      </c>
      <c r="AI39" s="75">
        <f t="shared" si="24"/>
        <v>0.43563917288462939</v>
      </c>
      <c r="AJ39" s="75">
        <f t="shared" si="14"/>
        <v>1.527636620875894E-2</v>
      </c>
      <c r="AL39" s="74">
        <f t="shared" si="15"/>
        <v>41749</v>
      </c>
      <c r="AM39" s="75">
        <f t="shared" si="19"/>
        <v>-3.4574662000291689E-2</v>
      </c>
      <c r="AN39" s="75">
        <f t="shared" si="25"/>
        <v>1.416324865164853E-2</v>
      </c>
      <c r="AO39" s="75">
        <f t="shared" si="26"/>
        <v>-3.5608394314955771E-2</v>
      </c>
      <c r="AP39" s="75">
        <f t="shared" si="27"/>
        <v>-5.2123656074811175E-2</v>
      </c>
      <c r="AQ39" s="75">
        <f t="shared" si="28"/>
        <v>0.12237021844555684</v>
      </c>
      <c r="AR39" s="75">
        <f t="shared" si="29"/>
        <v>4.7243861697881862E-2</v>
      </c>
      <c r="AS39" s="75">
        <f t="shared" si="17"/>
        <v>3.1102460235397755E-2</v>
      </c>
      <c r="AU39" s="74">
        <f>IF(ISERROR(INDEX(($AL$4:$AS$53,$AC$4:$AJ$105,$T$4:$AA$156),,1,$B$16)),"",INDEX(($AL$4:$AS$53,$AC$4:$AJ$105,$T$4:$AA$156),,1,$B$16))</f>
        <v>41749</v>
      </c>
      <c r="AV39" s="75">
        <f>IF(ISERROR(INDEX(($AL$4:$AS$53,$AC$4:$AJ$105,$T$4:$AA$156),,2,$B$16)),"",INDEX(($AL$4:$AS$53,$AC$4:$AJ$105,$T$4:$AA$156),,2,$B$16))</f>
        <v>-3.4574662000291689E-2</v>
      </c>
      <c r="AW39" s="75">
        <f>IF(ISERROR(INDEX(($AL$4:$AS$53,$AC$4:$AJ$105,$T$4:$AA$156),,3,$B$16)),"",INDEX(($AL$4:$AS$53,$AC$4:$AJ$105,$T$4:$AA$156),,3,$B$16))</f>
        <v>1.416324865164853E-2</v>
      </c>
      <c r="AX39" s="75">
        <f>IF(ISERROR(INDEX(($AL$4:$AS$53,$AC$4:$AJ$105,$T$4:$AA$156),,3,$B$16)),"",INDEX(($AL$4:$AS$53,$AC$4:$AJ$105,$T$4:$AA$156),,4,$B$16))</f>
        <v>-3.5608394314955771E-2</v>
      </c>
      <c r="AY39" s="75">
        <f>IF(ISERROR(INDEX(($AL$4:$AS$53,$AC$4:$AJ$105,$T$4:$AA$156),,3,$B$16)),"",INDEX(($AL$4:$AS$53,$AC$4:$AJ$105,$T$4:$AA$156),,5,$B$16))</f>
        <v>-5.2123656074811175E-2</v>
      </c>
      <c r="AZ39" s="75">
        <f>IF(ISERROR(INDEX(($AL$4:$AS$53,$AC$4:$AJ$105,$T$4:$AA$156),,6,$B$16)),"",INDEX(($AL$4:$AS$53,$AC$4:$AJ$105,$T$4:$AA$156),,6,$B$16))</f>
        <v>0.12237021844555684</v>
      </c>
      <c r="BA39" s="75">
        <f>IF(ISERROR(INDEX(($AL$4:$AS$53,$AC$4:$AJ$105,$T$4:$AA$156),,7,$B$16)),"",INDEX(($AL$4:$AS$53,$AC$4:$AJ$105,$T$4:$AA$156),,7,$B$16))</f>
        <v>4.7243861697881862E-2</v>
      </c>
      <c r="BB39" s="75">
        <f>IF(ISERROR(INDEX(($AL$4:$AS$53,$AC$4:$AJ$105,$T$4:$AA$156),,8,$B$16)),"",INDEX(($AL$4:$AS$53,$AC$4:$AJ$105,$T$4:$AA$156),,8,$B$16))</f>
        <v>3.1102460235397755E-2</v>
      </c>
    </row>
    <row r="40" spans="10:54">
      <c r="J40" s="99">
        <v>41021</v>
      </c>
      <c r="K40" s="87">
        <v>2626.8389999999999</v>
      </c>
      <c r="L40" s="87">
        <v>2406.8629999999998</v>
      </c>
      <c r="M40" s="87">
        <v>4848.8760000000002</v>
      </c>
      <c r="N40" s="107">
        <v>41021</v>
      </c>
      <c r="O40" s="87">
        <v>1355.55</v>
      </c>
      <c r="P40" s="87">
        <v>6652.08</v>
      </c>
      <c r="Q40" s="87">
        <v>1840.97</v>
      </c>
      <c r="R40" s="87">
        <v>3113.795296575373</v>
      </c>
      <c r="T40" s="74">
        <f t="shared" si="1"/>
        <v>41021</v>
      </c>
      <c r="U40" s="75">
        <f t="shared" si="5"/>
        <v>-0.11616111146439922</v>
      </c>
      <c r="V40" s="75">
        <f t="shared" si="6"/>
        <v>-0.10913973977404845</v>
      </c>
      <c r="W40" s="75">
        <f t="shared" si="7"/>
        <v>-0.12174916395138202</v>
      </c>
      <c r="X40" s="75">
        <f t="shared" si="8"/>
        <v>-0.20233142480537136</v>
      </c>
      <c r="Y40" s="75">
        <f t="shared" si="9"/>
        <v>-7.8069346313014765E-2</v>
      </c>
      <c r="Z40" s="75">
        <f t="shared" si="10"/>
        <v>-0.1423866357343172</v>
      </c>
      <c r="AA40" s="75">
        <f t="shared" si="10"/>
        <v>0.13375822348017308</v>
      </c>
      <c r="AC40" s="74">
        <f t="shared" si="12"/>
        <v>41392</v>
      </c>
      <c r="AD40" s="75">
        <f t="shared" si="18"/>
        <v>3.9753379413247858E-2</v>
      </c>
      <c r="AE40" s="75">
        <f t="shared" si="20"/>
        <v>2.1153453025980928E-2</v>
      </c>
      <c r="AF40" s="75">
        <f t="shared" si="21"/>
        <v>0.37180552057643435</v>
      </c>
      <c r="AG40" s="75">
        <f t="shared" si="22"/>
        <v>0.16196812892798018</v>
      </c>
      <c r="AH40" s="75">
        <f t="shared" si="23"/>
        <v>0.32273480198772475</v>
      </c>
      <c r="AI40" s="75">
        <f t="shared" si="24"/>
        <v>0.3201226187869497</v>
      </c>
      <c r="AJ40" s="75">
        <f t="shared" si="14"/>
        <v>-3.8092231270571708E-2</v>
      </c>
      <c r="AL40" s="74">
        <f t="shared" si="15"/>
        <v>41756</v>
      </c>
      <c r="AM40" s="75">
        <f t="shared" si="19"/>
        <v>-5.9162100979799792E-2</v>
      </c>
      <c r="AN40" s="75">
        <f t="shared" si="25"/>
        <v>-1.5438115073494685E-2</v>
      </c>
      <c r="AO40" s="75">
        <f t="shared" si="26"/>
        <v>-7.6547218419442342E-2</v>
      </c>
      <c r="AP40" s="75">
        <f t="shared" si="27"/>
        <v>-7.8293177616503451E-2</v>
      </c>
      <c r="AQ40" s="75">
        <f t="shared" si="28"/>
        <v>5.7506644173676014E-2</v>
      </c>
      <c r="AR40" s="75">
        <f t="shared" si="29"/>
        <v>-4.6933435823145464E-3</v>
      </c>
      <c r="AS40" s="75">
        <f t="shared" si="17"/>
        <v>7.6525617150585701E-2</v>
      </c>
      <c r="AU40" s="74">
        <f>IF(ISERROR(INDEX(($AL$4:$AS$53,$AC$4:$AJ$105,$T$4:$AA$156),,1,$B$16)),"",INDEX(($AL$4:$AS$53,$AC$4:$AJ$105,$T$4:$AA$156),,1,$B$16))</f>
        <v>41756</v>
      </c>
      <c r="AV40" s="75">
        <f>IF(ISERROR(INDEX(($AL$4:$AS$53,$AC$4:$AJ$105,$T$4:$AA$156),,2,$B$16)),"",INDEX(($AL$4:$AS$53,$AC$4:$AJ$105,$T$4:$AA$156),,2,$B$16))</f>
        <v>-5.9162100979799792E-2</v>
      </c>
      <c r="AW40" s="75">
        <f>IF(ISERROR(INDEX(($AL$4:$AS$53,$AC$4:$AJ$105,$T$4:$AA$156),,3,$B$16)),"",INDEX(($AL$4:$AS$53,$AC$4:$AJ$105,$T$4:$AA$156),,3,$B$16))</f>
        <v>-1.5438115073494685E-2</v>
      </c>
      <c r="AX40" s="75">
        <f>IF(ISERROR(INDEX(($AL$4:$AS$53,$AC$4:$AJ$105,$T$4:$AA$156),,3,$B$16)),"",INDEX(($AL$4:$AS$53,$AC$4:$AJ$105,$T$4:$AA$156),,4,$B$16))</f>
        <v>-7.6547218419442342E-2</v>
      </c>
      <c r="AY40" s="75">
        <f>IF(ISERROR(INDEX(($AL$4:$AS$53,$AC$4:$AJ$105,$T$4:$AA$156),,3,$B$16)),"",INDEX(($AL$4:$AS$53,$AC$4:$AJ$105,$T$4:$AA$156),,5,$B$16))</f>
        <v>-7.8293177616503451E-2</v>
      </c>
      <c r="AZ40" s="75">
        <f>IF(ISERROR(INDEX(($AL$4:$AS$53,$AC$4:$AJ$105,$T$4:$AA$156),,6,$B$16)),"",INDEX(($AL$4:$AS$53,$AC$4:$AJ$105,$T$4:$AA$156),,6,$B$16))</f>
        <v>5.7506644173676014E-2</v>
      </c>
      <c r="BA40" s="75">
        <f>IF(ISERROR(INDEX(($AL$4:$AS$53,$AC$4:$AJ$105,$T$4:$AA$156),,7,$B$16)),"",INDEX(($AL$4:$AS$53,$AC$4:$AJ$105,$T$4:$AA$156),,7,$B$16))</f>
        <v>-4.6933435823145464E-3</v>
      </c>
      <c r="BB40" s="75">
        <f>IF(ISERROR(INDEX(($AL$4:$AS$53,$AC$4:$AJ$105,$T$4:$AA$156),,8,$B$16)),"",INDEX(($AL$4:$AS$53,$AC$4:$AJ$105,$T$4:$AA$156),,8,$B$16))</f>
        <v>7.6525617150585701E-2</v>
      </c>
    </row>
    <row r="41" spans="10:54">
      <c r="J41" s="99">
        <v>41028</v>
      </c>
      <c r="K41" s="87">
        <v>2626.1570000000002</v>
      </c>
      <c r="L41" s="87">
        <v>2396.3159999999998</v>
      </c>
      <c r="M41" s="87">
        <v>4509.9043000000001</v>
      </c>
      <c r="N41" s="107">
        <v>41028</v>
      </c>
      <c r="O41" s="87">
        <v>1267.83</v>
      </c>
      <c r="P41" s="87">
        <v>6353.97</v>
      </c>
      <c r="Q41" s="87">
        <v>1835.92</v>
      </c>
      <c r="R41" s="87">
        <v>2987.6085965512666</v>
      </c>
      <c r="T41" s="74">
        <f t="shared" si="1"/>
        <v>41028</v>
      </c>
      <c r="U41" s="75">
        <f t="shared" si="5"/>
        <v>-0.11639058046572781</v>
      </c>
      <c r="V41" s="75">
        <f t="shared" si="6"/>
        <v>-0.11304353619478491</v>
      </c>
      <c r="W41" s="75">
        <f t="shared" si="7"/>
        <v>-0.18314528522192419</v>
      </c>
      <c r="X41" s="75">
        <f t="shared" si="8"/>
        <v>-0.25394994674559701</v>
      </c>
      <c r="Y41" s="75">
        <f t="shared" si="9"/>
        <v>-0.11938525760251018</v>
      </c>
      <c r="Z41" s="75">
        <f t="shared" si="10"/>
        <v>-0.14473917134844538</v>
      </c>
      <c r="AA41" s="75">
        <f t="shared" si="10"/>
        <v>8.781261844842847E-2</v>
      </c>
      <c r="AC41" s="74">
        <f t="shared" si="12"/>
        <v>41399</v>
      </c>
      <c r="AD41" s="75">
        <f t="shared" si="18"/>
        <v>5.9129375966813447E-2</v>
      </c>
      <c r="AE41" s="75">
        <f t="shared" si="20"/>
        <v>3.4087179458326178E-2</v>
      </c>
      <c r="AF41" s="75">
        <f t="shared" si="21"/>
        <v>0.44470514525626892</v>
      </c>
      <c r="AG41" s="75">
        <f t="shared" si="22"/>
        <v>0.21439612086213522</v>
      </c>
      <c r="AH41" s="75">
        <f t="shared" si="23"/>
        <v>0.36077044339705666</v>
      </c>
      <c r="AI41" s="75">
        <f t="shared" si="24"/>
        <v>0.37022002885808436</v>
      </c>
      <c r="AJ41" s="75">
        <f t="shared" si="14"/>
        <v>-4.5793761155094814E-2</v>
      </c>
      <c r="AL41" s="74">
        <f t="shared" si="15"/>
        <v>41763</v>
      </c>
      <c r="AM41" s="75">
        <f t="shared" si="19"/>
        <v>-6.3140584963439661E-2</v>
      </c>
      <c r="AN41" s="75">
        <f t="shared" si="25"/>
        <v>-2.0350484323542584E-2</v>
      </c>
      <c r="AO41" s="75">
        <f t="shared" si="26"/>
        <v>-0.10973914493792647</v>
      </c>
      <c r="AP41" s="75">
        <f t="shared" si="27"/>
        <v>-8.758473384747012E-2</v>
      </c>
      <c r="AQ41" s="75">
        <f t="shared" si="28"/>
        <v>-1.7065447557018554E-2</v>
      </c>
      <c r="AR41" s="75">
        <f t="shared" si="29"/>
        <v>-7.0474064657275459E-3</v>
      </c>
      <c r="AS41" s="75">
        <f t="shared" si="17"/>
        <v>9.5624689831293797E-2</v>
      </c>
      <c r="AU41" s="74">
        <f>IF(ISERROR(INDEX(($AL$4:$AS$53,$AC$4:$AJ$105,$T$4:$AA$156),,1,$B$16)),"",INDEX(($AL$4:$AS$53,$AC$4:$AJ$105,$T$4:$AA$156),,1,$B$16))</f>
        <v>41763</v>
      </c>
      <c r="AV41" s="75">
        <f>IF(ISERROR(INDEX(($AL$4:$AS$53,$AC$4:$AJ$105,$T$4:$AA$156),,2,$B$16)),"",INDEX(($AL$4:$AS$53,$AC$4:$AJ$105,$T$4:$AA$156),,2,$B$16))</f>
        <v>-6.3140584963439661E-2</v>
      </c>
      <c r="AW41" s="75">
        <f>IF(ISERROR(INDEX(($AL$4:$AS$53,$AC$4:$AJ$105,$T$4:$AA$156),,3,$B$16)),"",INDEX(($AL$4:$AS$53,$AC$4:$AJ$105,$T$4:$AA$156),,3,$B$16))</f>
        <v>-2.0350484323542584E-2</v>
      </c>
      <c r="AX41" s="75">
        <f>IF(ISERROR(INDEX(($AL$4:$AS$53,$AC$4:$AJ$105,$T$4:$AA$156),,3,$B$16)),"",INDEX(($AL$4:$AS$53,$AC$4:$AJ$105,$T$4:$AA$156),,4,$B$16))</f>
        <v>-0.10973914493792647</v>
      </c>
      <c r="AY41" s="75">
        <f>IF(ISERROR(INDEX(($AL$4:$AS$53,$AC$4:$AJ$105,$T$4:$AA$156),,3,$B$16)),"",INDEX(($AL$4:$AS$53,$AC$4:$AJ$105,$T$4:$AA$156),,5,$B$16))</f>
        <v>-8.758473384747012E-2</v>
      </c>
      <c r="AZ41" s="75">
        <f>IF(ISERROR(INDEX(($AL$4:$AS$53,$AC$4:$AJ$105,$T$4:$AA$156),,6,$B$16)),"",INDEX(($AL$4:$AS$53,$AC$4:$AJ$105,$T$4:$AA$156),,6,$B$16))</f>
        <v>-1.7065447557018554E-2</v>
      </c>
      <c r="BA41" s="75">
        <f>IF(ISERROR(INDEX(($AL$4:$AS$53,$AC$4:$AJ$105,$T$4:$AA$156),,7,$B$16)),"",INDEX(($AL$4:$AS$53,$AC$4:$AJ$105,$T$4:$AA$156),,7,$B$16))</f>
        <v>-7.0474064657275459E-3</v>
      </c>
      <c r="BB41" s="75">
        <f>IF(ISERROR(INDEX(($AL$4:$AS$53,$AC$4:$AJ$105,$T$4:$AA$156),,8,$B$16)),"",INDEX(($AL$4:$AS$53,$AC$4:$AJ$105,$T$4:$AA$156),,8,$B$16))</f>
        <v>9.5624689831293797E-2</v>
      </c>
    </row>
    <row r="42" spans="10:54">
      <c r="J42" s="99">
        <v>41035</v>
      </c>
      <c r="K42" s="87">
        <v>2715.8789999999999</v>
      </c>
      <c r="L42" s="87">
        <v>2452.0140000000001</v>
      </c>
      <c r="M42" s="87">
        <v>4750.0405000000001</v>
      </c>
      <c r="N42" s="107">
        <v>41035</v>
      </c>
      <c r="O42" s="87">
        <v>1337.61</v>
      </c>
      <c r="P42" s="87">
        <v>6721.3</v>
      </c>
      <c r="Q42" s="87">
        <v>1891.13</v>
      </c>
      <c r="R42" s="87">
        <v>2983.7212149069228</v>
      </c>
      <c r="T42" s="74">
        <f t="shared" si="1"/>
        <v>41035</v>
      </c>
      <c r="U42" s="75">
        <f t="shared" si="5"/>
        <v>-8.6202284663361994E-2</v>
      </c>
      <c r="V42" s="75">
        <f t="shared" si="6"/>
        <v>-9.2427848981152305E-2</v>
      </c>
      <c r="W42" s="75">
        <f t="shared" si="7"/>
        <v>-0.13965070659884993</v>
      </c>
      <c r="X42" s="75">
        <f t="shared" si="8"/>
        <v>-0.21288815398466521</v>
      </c>
      <c r="Y42" s="75">
        <f t="shared" si="9"/>
        <v>-6.8475949984616147E-2</v>
      </c>
      <c r="Z42" s="75">
        <f t="shared" si="10"/>
        <v>-0.11901966812943132</v>
      </c>
      <c r="AA42" s="75">
        <f t="shared" si="10"/>
        <v>8.639719113632216E-2</v>
      </c>
      <c r="AC42" s="74">
        <f t="shared" si="12"/>
        <v>41406</v>
      </c>
      <c r="AD42" s="75">
        <f t="shared" si="18"/>
        <v>7.9490189430679647E-2</v>
      </c>
      <c r="AE42" s="75">
        <f t="shared" si="20"/>
        <v>5.346737334466134E-2</v>
      </c>
      <c r="AF42" s="75">
        <f t="shared" si="21"/>
        <v>0.59622586898973795</v>
      </c>
      <c r="AG42" s="75">
        <f t="shared" si="22"/>
        <v>0.29724364657790048</v>
      </c>
      <c r="AH42" s="75">
        <f t="shared" si="23"/>
        <v>0.7124888970688259</v>
      </c>
      <c r="AI42" s="75">
        <f t="shared" si="24"/>
        <v>0.45660900664185089</v>
      </c>
      <c r="AJ42" s="75">
        <f t="shared" si="14"/>
        <v>-8.9307273724846703E-2</v>
      </c>
      <c r="AL42" s="74">
        <f t="shared" si="15"/>
        <v>41770</v>
      </c>
      <c r="AM42" s="75">
        <f t="shared" si="19"/>
        <v>-7.388123311737449E-2</v>
      </c>
      <c r="AN42" s="75">
        <f t="shared" si="25"/>
        <v>-2.7710094312075051E-2</v>
      </c>
      <c r="AO42" s="75">
        <f t="shared" si="26"/>
        <v>-0.13054952043712587</v>
      </c>
      <c r="AP42" s="75">
        <f t="shared" si="27"/>
        <v>-0.10588664660376568</v>
      </c>
      <c r="AQ42" s="75">
        <f t="shared" si="28"/>
        <v>-7.8822797246043796E-2</v>
      </c>
      <c r="AR42" s="75">
        <f t="shared" si="29"/>
        <v>-9.4864669100800381E-3</v>
      </c>
      <c r="AS42" s="75">
        <f t="shared" si="17"/>
        <v>8.0940383769579904E-2</v>
      </c>
      <c r="AU42" s="74">
        <f>IF(ISERROR(INDEX(($AL$4:$AS$53,$AC$4:$AJ$105,$T$4:$AA$156),,1,$B$16)),"",INDEX(($AL$4:$AS$53,$AC$4:$AJ$105,$T$4:$AA$156),,1,$B$16))</f>
        <v>41770</v>
      </c>
      <c r="AV42" s="75">
        <f>IF(ISERROR(INDEX(($AL$4:$AS$53,$AC$4:$AJ$105,$T$4:$AA$156),,2,$B$16)),"",INDEX(($AL$4:$AS$53,$AC$4:$AJ$105,$T$4:$AA$156),,2,$B$16))</f>
        <v>-7.388123311737449E-2</v>
      </c>
      <c r="AW42" s="75">
        <f>IF(ISERROR(INDEX(($AL$4:$AS$53,$AC$4:$AJ$105,$T$4:$AA$156),,3,$B$16)),"",INDEX(($AL$4:$AS$53,$AC$4:$AJ$105,$T$4:$AA$156),,3,$B$16))</f>
        <v>-2.7710094312075051E-2</v>
      </c>
      <c r="AX42" s="75">
        <f>IF(ISERROR(INDEX(($AL$4:$AS$53,$AC$4:$AJ$105,$T$4:$AA$156),,3,$B$16)),"",INDEX(($AL$4:$AS$53,$AC$4:$AJ$105,$T$4:$AA$156),,4,$B$16))</f>
        <v>-0.13054952043712587</v>
      </c>
      <c r="AY42" s="75">
        <f>IF(ISERROR(INDEX(($AL$4:$AS$53,$AC$4:$AJ$105,$T$4:$AA$156),,3,$B$16)),"",INDEX(($AL$4:$AS$53,$AC$4:$AJ$105,$T$4:$AA$156),,5,$B$16))</f>
        <v>-0.10588664660376568</v>
      </c>
      <c r="AZ42" s="75">
        <f>IF(ISERROR(INDEX(($AL$4:$AS$53,$AC$4:$AJ$105,$T$4:$AA$156),,6,$B$16)),"",INDEX(($AL$4:$AS$53,$AC$4:$AJ$105,$T$4:$AA$156),,6,$B$16))</f>
        <v>-7.8822797246043796E-2</v>
      </c>
      <c r="BA42" s="75">
        <f>IF(ISERROR(INDEX(($AL$4:$AS$53,$AC$4:$AJ$105,$T$4:$AA$156),,7,$B$16)),"",INDEX(($AL$4:$AS$53,$AC$4:$AJ$105,$T$4:$AA$156),,7,$B$16))</f>
        <v>-9.4864669100800381E-3</v>
      </c>
      <c r="BB42" s="75">
        <f>IF(ISERROR(INDEX(($AL$4:$AS$53,$AC$4:$AJ$105,$T$4:$AA$156),,8,$B$16)),"",INDEX(($AL$4:$AS$53,$AC$4:$AJ$105,$T$4:$AA$156),,8,$B$16))</f>
        <v>8.0940383769579904E-2</v>
      </c>
    </row>
    <row r="43" spans="10:54">
      <c r="J43" s="99">
        <v>41042</v>
      </c>
      <c r="K43" s="87">
        <v>2636.9169999999999</v>
      </c>
      <c r="L43" s="87">
        <v>2394.9830000000002</v>
      </c>
      <c r="M43" s="87">
        <v>4905.8188</v>
      </c>
      <c r="N43" s="107">
        <v>41042</v>
      </c>
      <c r="O43" s="87">
        <v>1378.4</v>
      </c>
      <c r="P43" s="87">
        <v>6730.71</v>
      </c>
      <c r="Q43" s="87">
        <v>1900.45</v>
      </c>
      <c r="R43" s="87">
        <v>3018.0509256723908</v>
      </c>
      <c r="T43" s="74">
        <f t="shared" si="1"/>
        <v>41042</v>
      </c>
      <c r="U43" s="75">
        <f t="shared" si="5"/>
        <v>-0.11277021909579132</v>
      </c>
      <c r="V43" s="75">
        <f t="shared" si="6"/>
        <v>-0.11353692394759052</v>
      </c>
      <c r="W43" s="75">
        <f t="shared" si="7"/>
        <v>-0.11143542078555368</v>
      </c>
      <c r="X43" s="75">
        <f t="shared" si="8"/>
        <v>-0.18888542359317162</v>
      </c>
      <c r="Y43" s="75">
        <f t="shared" si="9"/>
        <v>-6.7171791367883649E-2</v>
      </c>
      <c r="Z43" s="75">
        <f t="shared" si="10"/>
        <v>-0.11467795883761445</v>
      </c>
      <c r="AA43" s="75">
        <f t="shared" si="10"/>
        <v>9.8896918376854659E-2</v>
      </c>
      <c r="AC43" s="74">
        <f t="shared" si="12"/>
        <v>41413</v>
      </c>
      <c r="AD43" s="75">
        <f t="shared" si="18"/>
        <v>0.10124793041873392</v>
      </c>
      <c r="AE43" s="75">
        <f t="shared" si="20"/>
        <v>7.0364910661872893E-2</v>
      </c>
      <c r="AF43" s="75">
        <f t="shared" si="21"/>
        <v>0.6286302700960118</v>
      </c>
      <c r="AG43" s="75">
        <f t="shared" si="22"/>
        <v>0.32825164180743971</v>
      </c>
      <c r="AH43" s="75">
        <f t="shared" si="23"/>
        <v>0.81685244904654808</v>
      </c>
      <c r="AI43" s="75">
        <f t="shared" si="24"/>
        <v>0.4928051293280109</v>
      </c>
      <c r="AJ43" s="75">
        <f t="shared" si="14"/>
        <v>-0.14316176739791842</v>
      </c>
      <c r="AL43" s="74">
        <f t="shared" si="15"/>
        <v>41777</v>
      </c>
      <c r="AM43" s="75">
        <f t="shared" si="19"/>
        <v>-6.8655431257768407E-2</v>
      </c>
      <c r="AN43" s="75">
        <f t="shared" si="25"/>
        <v>-2.0279900137881057E-2</v>
      </c>
      <c r="AO43" s="75">
        <f t="shared" si="26"/>
        <v>-0.14046334309054653</v>
      </c>
      <c r="AP43" s="75">
        <f t="shared" si="27"/>
        <v>-0.12478685660609912</v>
      </c>
      <c r="AQ43" s="75">
        <f t="shared" si="28"/>
        <v>-0.10715378864678049</v>
      </c>
      <c r="AR43" s="75">
        <f t="shared" si="29"/>
        <v>-2.9032210380049994E-2</v>
      </c>
      <c r="AS43" s="75">
        <f t="shared" si="17"/>
        <v>0.17225154337701798</v>
      </c>
      <c r="AU43" s="74">
        <f>IF(ISERROR(INDEX(($AL$4:$AS$53,$AC$4:$AJ$105,$T$4:$AA$156),,1,$B$16)),"",INDEX(($AL$4:$AS$53,$AC$4:$AJ$105,$T$4:$AA$156),,1,$B$16))</f>
        <v>41777</v>
      </c>
      <c r="AV43" s="75">
        <f>IF(ISERROR(INDEX(($AL$4:$AS$53,$AC$4:$AJ$105,$T$4:$AA$156),,2,$B$16)),"",INDEX(($AL$4:$AS$53,$AC$4:$AJ$105,$T$4:$AA$156),,2,$B$16))</f>
        <v>-6.8655431257768407E-2</v>
      </c>
      <c r="AW43" s="75">
        <f>IF(ISERROR(INDEX(($AL$4:$AS$53,$AC$4:$AJ$105,$T$4:$AA$156),,3,$B$16)),"",INDEX(($AL$4:$AS$53,$AC$4:$AJ$105,$T$4:$AA$156),,3,$B$16))</f>
        <v>-2.0279900137881057E-2</v>
      </c>
      <c r="AX43" s="75">
        <f>IF(ISERROR(INDEX(($AL$4:$AS$53,$AC$4:$AJ$105,$T$4:$AA$156),,3,$B$16)),"",INDEX(($AL$4:$AS$53,$AC$4:$AJ$105,$T$4:$AA$156),,4,$B$16))</f>
        <v>-0.14046334309054653</v>
      </c>
      <c r="AY43" s="75">
        <f>IF(ISERROR(INDEX(($AL$4:$AS$53,$AC$4:$AJ$105,$T$4:$AA$156),,3,$B$16)),"",INDEX(($AL$4:$AS$53,$AC$4:$AJ$105,$T$4:$AA$156),,5,$B$16))</f>
        <v>-0.12478685660609912</v>
      </c>
      <c r="AZ43" s="75">
        <f>IF(ISERROR(INDEX(($AL$4:$AS$53,$AC$4:$AJ$105,$T$4:$AA$156),,6,$B$16)),"",INDEX(($AL$4:$AS$53,$AC$4:$AJ$105,$T$4:$AA$156),,6,$B$16))</f>
        <v>-0.10715378864678049</v>
      </c>
      <c r="BA43" s="75">
        <f>IF(ISERROR(INDEX(($AL$4:$AS$53,$AC$4:$AJ$105,$T$4:$AA$156),,7,$B$16)),"",INDEX(($AL$4:$AS$53,$AC$4:$AJ$105,$T$4:$AA$156),,7,$B$16))</f>
        <v>-2.9032210380049994E-2</v>
      </c>
      <c r="BB43" s="75">
        <f>IF(ISERROR(INDEX(($AL$4:$AS$53,$AC$4:$AJ$105,$T$4:$AA$156),,8,$B$16)),"",INDEX(($AL$4:$AS$53,$AC$4:$AJ$105,$T$4:$AA$156),,8,$B$16))</f>
        <v>0.17225154337701798</v>
      </c>
    </row>
    <row r="44" spans="10:54">
      <c r="J44" s="99">
        <v>41049</v>
      </c>
      <c r="K44" s="87">
        <v>2573.9760000000001</v>
      </c>
      <c r="L44" s="87">
        <v>2344.52</v>
      </c>
      <c r="M44" s="87">
        <v>4913.1099000000004</v>
      </c>
      <c r="N44" s="107">
        <v>41049</v>
      </c>
      <c r="O44" s="87">
        <v>1356.62</v>
      </c>
      <c r="P44" s="87">
        <v>6559.21</v>
      </c>
      <c r="Q44" s="87">
        <v>1890.72</v>
      </c>
      <c r="R44" s="87">
        <v>2856.7423630409803</v>
      </c>
      <c r="T44" s="74">
        <f t="shared" si="1"/>
        <v>41049</v>
      </c>
      <c r="U44" s="75">
        <f t="shared" si="5"/>
        <v>-0.13394765078586401</v>
      </c>
      <c r="V44" s="75">
        <f t="shared" si="6"/>
        <v>-0.13221496308475045</v>
      </c>
      <c r="W44" s="75">
        <f t="shared" si="7"/>
        <v>-0.11011482304894127</v>
      </c>
      <c r="X44" s="75">
        <f t="shared" si="8"/>
        <v>-0.20170178711184616</v>
      </c>
      <c r="Y44" s="75">
        <f t="shared" si="9"/>
        <v>-9.094046328814287E-2</v>
      </c>
      <c r="Z44" s="75">
        <f t="shared" si="10"/>
        <v>-0.11921066607038033</v>
      </c>
      <c r="AA44" s="75">
        <f t="shared" si="10"/>
        <v>4.0163157168380481E-2</v>
      </c>
      <c r="AC44" s="74">
        <f t="shared" si="12"/>
        <v>41420</v>
      </c>
      <c r="AD44" s="75">
        <f t="shared" si="18"/>
        <v>0.10344868606815449</v>
      </c>
      <c r="AE44" s="75">
        <f t="shared" si="20"/>
        <v>7.302011069038028E-2</v>
      </c>
      <c r="AF44" s="75">
        <f t="shared" si="21"/>
        <v>0.69502410892790212</v>
      </c>
      <c r="AG44" s="75">
        <f t="shared" si="22"/>
        <v>0.36566209759044654</v>
      </c>
      <c r="AH44" s="75">
        <f t="shared" si="23"/>
        <v>0.91891939472020612</v>
      </c>
      <c r="AI44" s="75">
        <f t="shared" si="24"/>
        <v>0.54031429485775884</v>
      </c>
      <c r="AJ44" s="75">
        <f t="shared" si="14"/>
        <v>-0.11918174069423093</v>
      </c>
      <c r="AL44" s="74">
        <f t="shared" si="15"/>
        <v>41784</v>
      </c>
      <c r="AM44" s="75">
        <f t="shared" si="19"/>
        <v>-6.7586921650729992E-2</v>
      </c>
      <c r="AN44" s="75">
        <f t="shared" si="25"/>
        <v>-1.6380849060070202E-2</v>
      </c>
      <c r="AO44" s="75">
        <f t="shared" si="26"/>
        <v>-0.11182808721662685</v>
      </c>
      <c r="AP44" s="75">
        <f t="shared" si="27"/>
        <v>-9.9652389300052158E-2</v>
      </c>
      <c r="AQ44" s="75">
        <f t="shared" si="28"/>
        <v>-6.2801629828523553E-2</v>
      </c>
      <c r="AR44" s="75">
        <f t="shared" si="29"/>
        <v>-2.018507295008054E-2</v>
      </c>
      <c r="AS44" s="75">
        <f t="shared" si="17"/>
        <v>0.13923656301789555</v>
      </c>
      <c r="AU44" s="74">
        <f>IF(ISERROR(INDEX(($AL$4:$AS$53,$AC$4:$AJ$105,$T$4:$AA$156),,1,$B$16)),"",INDEX(($AL$4:$AS$53,$AC$4:$AJ$105,$T$4:$AA$156),,1,$B$16))</f>
        <v>41784</v>
      </c>
      <c r="AV44" s="75">
        <f>IF(ISERROR(INDEX(($AL$4:$AS$53,$AC$4:$AJ$105,$T$4:$AA$156),,2,$B$16)),"",INDEX(($AL$4:$AS$53,$AC$4:$AJ$105,$T$4:$AA$156),,2,$B$16))</f>
        <v>-6.7586921650729992E-2</v>
      </c>
      <c r="AW44" s="75">
        <f>IF(ISERROR(INDEX(($AL$4:$AS$53,$AC$4:$AJ$105,$T$4:$AA$156),,3,$B$16)),"",INDEX(($AL$4:$AS$53,$AC$4:$AJ$105,$T$4:$AA$156),,3,$B$16))</f>
        <v>-1.6380849060070202E-2</v>
      </c>
      <c r="AX44" s="75">
        <f>IF(ISERROR(INDEX(($AL$4:$AS$53,$AC$4:$AJ$105,$T$4:$AA$156),,3,$B$16)),"",INDEX(($AL$4:$AS$53,$AC$4:$AJ$105,$T$4:$AA$156),,4,$B$16))</f>
        <v>-0.11182808721662685</v>
      </c>
      <c r="AY44" s="75">
        <f>IF(ISERROR(INDEX(($AL$4:$AS$53,$AC$4:$AJ$105,$T$4:$AA$156),,3,$B$16)),"",INDEX(($AL$4:$AS$53,$AC$4:$AJ$105,$T$4:$AA$156),,5,$B$16))</f>
        <v>-9.9652389300052158E-2</v>
      </c>
      <c r="AZ44" s="75">
        <f>IF(ISERROR(INDEX(($AL$4:$AS$53,$AC$4:$AJ$105,$T$4:$AA$156),,6,$B$16)),"",INDEX(($AL$4:$AS$53,$AC$4:$AJ$105,$T$4:$AA$156),,6,$B$16))</f>
        <v>-6.2801629828523553E-2</v>
      </c>
      <c r="BA44" s="75">
        <f>IF(ISERROR(INDEX(($AL$4:$AS$53,$AC$4:$AJ$105,$T$4:$AA$156),,7,$B$16)),"",INDEX(($AL$4:$AS$53,$AC$4:$AJ$105,$T$4:$AA$156),,7,$B$16))</f>
        <v>-2.018507295008054E-2</v>
      </c>
      <c r="BB44" s="75">
        <f>IF(ISERROR(INDEX(($AL$4:$AS$53,$AC$4:$AJ$105,$T$4:$AA$156),,8,$B$16)),"",INDEX(($AL$4:$AS$53,$AC$4:$AJ$105,$T$4:$AA$156),,8,$B$16))</f>
        <v>0.13923656301789555</v>
      </c>
    </row>
    <row r="45" spans="10:54">
      <c r="J45" s="99">
        <v>41056</v>
      </c>
      <c r="K45" s="87">
        <v>2573.1030000000001</v>
      </c>
      <c r="L45" s="87">
        <v>2333.5529999999999</v>
      </c>
      <c r="M45" s="87">
        <v>4848.7719999999999</v>
      </c>
      <c r="N45" s="107">
        <v>41056</v>
      </c>
      <c r="O45" s="87">
        <v>1326.56</v>
      </c>
      <c r="P45" s="87">
        <v>6576.6</v>
      </c>
      <c r="Q45" s="87">
        <v>1871.7</v>
      </c>
      <c r="R45" s="87">
        <v>2747.1099241433085</v>
      </c>
      <c r="T45" s="74">
        <f t="shared" si="1"/>
        <v>41056</v>
      </c>
      <c r="U45" s="75">
        <f t="shared" si="5"/>
        <v>-0.13424138456615731</v>
      </c>
      <c r="V45" s="75">
        <f t="shared" si="6"/>
        <v>-0.13627421551162233</v>
      </c>
      <c r="W45" s="75">
        <f t="shared" si="7"/>
        <v>-0.12176800091214357</v>
      </c>
      <c r="X45" s="75">
        <f t="shared" si="8"/>
        <v>-0.21939048717480991</v>
      </c>
      <c r="Y45" s="75">
        <f t="shared" si="9"/>
        <v>-8.8530333814712425E-2</v>
      </c>
      <c r="Z45" s="75">
        <f t="shared" si="10"/>
        <v>-0.12807110713586933</v>
      </c>
      <c r="AA45" s="75">
        <f t="shared" si="10"/>
        <v>2.4509341604339596E-4</v>
      </c>
      <c r="AC45" s="74">
        <f t="shared" si="12"/>
        <v>41427</v>
      </c>
      <c r="AD45" s="75">
        <f t="shared" si="18"/>
        <v>0.10735651434293625</v>
      </c>
      <c r="AE45" s="75">
        <f t="shared" si="20"/>
        <v>7.8675597666162167E-2</v>
      </c>
      <c r="AF45" s="75">
        <f t="shared" si="21"/>
        <v>0.82220613262912789</v>
      </c>
      <c r="AG45" s="75">
        <f t="shared" si="22"/>
        <v>0.44881562325913493</v>
      </c>
      <c r="AH45" s="75">
        <f t="shared" si="23"/>
        <v>1.1257852072947254</v>
      </c>
      <c r="AI45" s="75">
        <f t="shared" si="24"/>
        <v>0.57821719919377035</v>
      </c>
      <c r="AJ45" s="75">
        <f t="shared" si="14"/>
        <v>-0.10965652929469083</v>
      </c>
      <c r="AL45" s="74">
        <f t="shared" si="15"/>
        <v>41791</v>
      </c>
      <c r="AM45" s="75">
        <f t="shared" si="19"/>
        <v>-6.4093216396197361E-2</v>
      </c>
      <c r="AN45" s="75">
        <f t="shared" si="25"/>
        <v>-1.413617526536759E-2</v>
      </c>
      <c r="AO45" s="75">
        <f t="shared" si="26"/>
        <v>-0.10602080573340511</v>
      </c>
      <c r="AP45" s="75">
        <f t="shared" si="27"/>
        <v>-9.1210415158459068E-2</v>
      </c>
      <c r="AQ45" s="75">
        <f t="shared" si="28"/>
        <v>-7.4626889039363986E-2</v>
      </c>
      <c r="AR45" s="75">
        <f t="shared" si="29"/>
        <v>-3.02591316944818E-2</v>
      </c>
      <c r="AS45" s="75">
        <f t="shared" si="17"/>
        <v>0.19649076621606976</v>
      </c>
      <c r="AU45" s="74">
        <f>IF(ISERROR(INDEX(($AL$4:$AS$53,$AC$4:$AJ$105,$T$4:$AA$156),,1,$B$16)),"",INDEX(($AL$4:$AS$53,$AC$4:$AJ$105,$T$4:$AA$156),,1,$B$16))</f>
        <v>41791</v>
      </c>
      <c r="AV45" s="75">
        <f>IF(ISERROR(INDEX(($AL$4:$AS$53,$AC$4:$AJ$105,$T$4:$AA$156),,2,$B$16)),"",INDEX(($AL$4:$AS$53,$AC$4:$AJ$105,$T$4:$AA$156),,2,$B$16))</f>
        <v>-6.4093216396197361E-2</v>
      </c>
      <c r="AW45" s="75">
        <f>IF(ISERROR(INDEX(($AL$4:$AS$53,$AC$4:$AJ$105,$T$4:$AA$156),,3,$B$16)),"",INDEX(($AL$4:$AS$53,$AC$4:$AJ$105,$T$4:$AA$156),,3,$B$16))</f>
        <v>-1.413617526536759E-2</v>
      </c>
      <c r="AX45" s="75">
        <f>IF(ISERROR(INDEX(($AL$4:$AS$53,$AC$4:$AJ$105,$T$4:$AA$156),,3,$B$16)),"",INDEX(($AL$4:$AS$53,$AC$4:$AJ$105,$T$4:$AA$156),,4,$B$16))</f>
        <v>-0.10602080573340511</v>
      </c>
      <c r="AY45" s="75">
        <f>IF(ISERROR(INDEX(($AL$4:$AS$53,$AC$4:$AJ$105,$T$4:$AA$156),,3,$B$16)),"",INDEX(($AL$4:$AS$53,$AC$4:$AJ$105,$T$4:$AA$156),,5,$B$16))</f>
        <v>-9.1210415158459068E-2</v>
      </c>
      <c r="AZ45" s="75">
        <f>IF(ISERROR(INDEX(($AL$4:$AS$53,$AC$4:$AJ$105,$T$4:$AA$156),,6,$B$16)),"",INDEX(($AL$4:$AS$53,$AC$4:$AJ$105,$T$4:$AA$156),,6,$B$16))</f>
        <v>-7.4626889039363986E-2</v>
      </c>
      <c r="BA45" s="75">
        <f>IF(ISERROR(INDEX(($AL$4:$AS$53,$AC$4:$AJ$105,$T$4:$AA$156),,7,$B$16)),"",INDEX(($AL$4:$AS$53,$AC$4:$AJ$105,$T$4:$AA$156),,7,$B$16))</f>
        <v>-3.02591316944818E-2</v>
      </c>
      <c r="BB45" s="75">
        <f>IF(ISERROR(INDEX(($AL$4:$AS$53,$AC$4:$AJ$105,$T$4:$AA$156),,8,$B$16)),"",INDEX(($AL$4:$AS$53,$AC$4:$AJ$105,$T$4:$AA$156),,8,$B$16))</f>
        <v>0.19649076621606976</v>
      </c>
    </row>
    <row r="46" spans="10:54">
      <c r="J46" s="99">
        <v>41063</v>
      </c>
      <c r="K46" s="87">
        <v>2632.998</v>
      </c>
      <c r="L46" s="87">
        <v>2373.4360000000001</v>
      </c>
      <c r="M46" s="87">
        <v>5205.9584999999997</v>
      </c>
      <c r="N46" s="107">
        <v>41063</v>
      </c>
      <c r="O46" s="87">
        <v>1417.71</v>
      </c>
      <c r="P46" s="87">
        <v>6948.17</v>
      </c>
      <c r="Q46" s="87">
        <v>1910.43</v>
      </c>
      <c r="R46" s="87">
        <v>2831.0605556306414</v>
      </c>
      <c r="T46" s="74">
        <f t="shared" si="1"/>
        <v>41063</v>
      </c>
      <c r="U46" s="75">
        <f t="shared" si="5"/>
        <v>-0.11408882469140291</v>
      </c>
      <c r="V46" s="75">
        <f t="shared" si="6"/>
        <v>-0.12151218719568091</v>
      </c>
      <c r="W46" s="75">
        <f t="shared" si="7"/>
        <v>-5.7072730863934495E-2</v>
      </c>
      <c r="X46" s="75">
        <f t="shared" si="8"/>
        <v>-0.1657535939366479</v>
      </c>
      <c r="Y46" s="75">
        <f t="shared" si="9"/>
        <v>-3.7033392558673328E-2</v>
      </c>
      <c r="Z46" s="75">
        <f t="shared" si="10"/>
        <v>-0.11002878944573324</v>
      </c>
      <c r="AA46" s="75">
        <f t="shared" si="10"/>
        <v>3.0812201960332741E-2</v>
      </c>
      <c r="AC46" s="74">
        <f t="shared" si="12"/>
        <v>41434</v>
      </c>
      <c r="AD46" s="75">
        <f t="shared" si="18"/>
        <v>5.5411033603159465E-2</v>
      </c>
      <c r="AE46" s="75">
        <f t="shared" si="20"/>
        <v>3.661953604564161E-2</v>
      </c>
      <c r="AF46" s="75">
        <f t="shared" si="21"/>
        <v>0.63098160553405802</v>
      </c>
      <c r="AG46" s="75">
        <f t="shared" si="22"/>
        <v>0.30540364532251618</v>
      </c>
      <c r="AH46" s="75">
        <f t="shared" si="23"/>
        <v>0.80780846143381835</v>
      </c>
      <c r="AI46" s="75">
        <f t="shared" si="24"/>
        <v>0.48665734674055217</v>
      </c>
      <c r="AJ46" s="75">
        <f t="shared" si="14"/>
        <v>-8.9883267778572473E-2</v>
      </c>
      <c r="AL46" s="74">
        <f t="shared" si="15"/>
        <v>41798</v>
      </c>
      <c r="AM46" s="75">
        <f t="shared" si="19"/>
        <v>-7.3531862591921349E-2</v>
      </c>
      <c r="AN46" s="75">
        <f t="shared" si="25"/>
        <v>-1.8611019254979211E-2</v>
      </c>
      <c r="AO46" s="75">
        <f t="shared" si="26"/>
        <v>-7.2685259632040311E-2</v>
      </c>
      <c r="AP46" s="75">
        <f t="shared" si="27"/>
        <v>-7.1987124643265399E-2</v>
      </c>
      <c r="AQ46" s="75">
        <f t="shared" si="28"/>
        <v>-2.178427865214283E-2</v>
      </c>
      <c r="AR46" s="75">
        <f t="shared" si="29"/>
        <v>-2.5706218865023889E-2</v>
      </c>
      <c r="AS46" s="75">
        <f t="shared" si="17"/>
        <v>0.25979932158730357</v>
      </c>
      <c r="AU46" s="74">
        <f>IF(ISERROR(INDEX(($AL$4:$AS$53,$AC$4:$AJ$105,$T$4:$AA$156),,1,$B$16)),"",INDEX(($AL$4:$AS$53,$AC$4:$AJ$105,$T$4:$AA$156),,1,$B$16))</f>
        <v>41798</v>
      </c>
      <c r="AV46" s="75">
        <f>IF(ISERROR(INDEX(($AL$4:$AS$53,$AC$4:$AJ$105,$T$4:$AA$156),,2,$B$16)),"",INDEX(($AL$4:$AS$53,$AC$4:$AJ$105,$T$4:$AA$156),,2,$B$16))</f>
        <v>-7.3531862591921349E-2</v>
      </c>
      <c r="AW46" s="75">
        <f>IF(ISERROR(INDEX(($AL$4:$AS$53,$AC$4:$AJ$105,$T$4:$AA$156),,3,$B$16)),"",INDEX(($AL$4:$AS$53,$AC$4:$AJ$105,$T$4:$AA$156),,3,$B$16))</f>
        <v>-1.8611019254979211E-2</v>
      </c>
      <c r="AX46" s="75">
        <f>IF(ISERROR(INDEX(($AL$4:$AS$53,$AC$4:$AJ$105,$T$4:$AA$156),,3,$B$16)),"",INDEX(($AL$4:$AS$53,$AC$4:$AJ$105,$T$4:$AA$156),,4,$B$16))</f>
        <v>-7.2685259632040311E-2</v>
      </c>
      <c r="AY46" s="75">
        <f>IF(ISERROR(INDEX(($AL$4:$AS$53,$AC$4:$AJ$105,$T$4:$AA$156),,3,$B$16)),"",INDEX(($AL$4:$AS$53,$AC$4:$AJ$105,$T$4:$AA$156),,5,$B$16))</f>
        <v>-7.1987124643265399E-2</v>
      </c>
      <c r="AZ46" s="75">
        <f>IF(ISERROR(INDEX(($AL$4:$AS$53,$AC$4:$AJ$105,$T$4:$AA$156),,6,$B$16)),"",INDEX(($AL$4:$AS$53,$AC$4:$AJ$105,$T$4:$AA$156),,6,$B$16))</f>
        <v>-2.178427865214283E-2</v>
      </c>
      <c r="BA46" s="75">
        <f>IF(ISERROR(INDEX(($AL$4:$AS$53,$AC$4:$AJ$105,$T$4:$AA$156),,7,$B$16)),"",INDEX(($AL$4:$AS$53,$AC$4:$AJ$105,$T$4:$AA$156),,7,$B$16))</f>
        <v>-2.5706218865023889E-2</v>
      </c>
      <c r="BB46" s="75">
        <f>IF(ISERROR(INDEX(($AL$4:$AS$53,$AC$4:$AJ$105,$T$4:$AA$156),,8,$B$16)),"",INDEX(($AL$4:$AS$53,$AC$4:$AJ$105,$T$4:$AA$156),,8,$B$16))</f>
        <v>0.25979932158730357</v>
      </c>
    </row>
    <row r="47" spans="10:54">
      <c r="J47" s="99">
        <v>41070</v>
      </c>
      <c r="K47" s="87">
        <v>2524.3290000000002</v>
      </c>
      <c r="L47" s="87">
        <v>2281.4470000000001</v>
      </c>
      <c r="M47" s="87">
        <v>5209.9106000000002</v>
      </c>
      <c r="N47" s="107">
        <v>41070</v>
      </c>
      <c r="O47" s="87">
        <v>1421.06</v>
      </c>
      <c r="P47" s="87">
        <v>6931.63</v>
      </c>
      <c r="Q47" s="87">
        <v>1838.08</v>
      </c>
      <c r="R47" s="87">
        <v>3049.9239442953967</v>
      </c>
      <c r="T47" s="74">
        <f t="shared" si="1"/>
        <v>41070</v>
      </c>
      <c r="U47" s="75">
        <f t="shared" si="5"/>
        <v>-0.15065211927408384</v>
      </c>
      <c r="V47" s="75">
        <f t="shared" si="6"/>
        <v>-0.15556038373944969</v>
      </c>
      <c r="W47" s="75">
        <f t="shared" si="7"/>
        <v>-5.6356908242537695E-2</v>
      </c>
      <c r="X47" s="75">
        <f t="shared" si="8"/>
        <v>-0.1637822983541154</v>
      </c>
      <c r="Y47" s="75">
        <f t="shared" si="9"/>
        <v>-3.932571811879626E-2</v>
      </c>
      <c r="Z47" s="75">
        <f t="shared" si="10"/>
        <v>-0.1437329382936896</v>
      </c>
      <c r="AA47" s="75">
        <f t="shared" si="10"/>
        <v>0.11050214400318703</v>
      </c>
      <c r="AC47" s="74">
        <f t="shared" si="12"/>
        <v>41441</v>
      </c>
      <c r="AD47" s="75">
        <f t="shared" si="18"/>
        <v>2.6780392201847469E-2</v>
      </c>
      <c r="AE47" s="75">
        <f t="shared" si="20"/>
        <v>1.3712047471957201E-2</v>
      </c>
      <c r="AF47" s="75">
        <f t="shared" si="21"/>
        <v>0.71709157686041514</v>
      </c>
      <c r="AG47" s="75">
        <f t="shared" si="22"/>
        <v>0.34555240837655266</v>
      </c>
      <c r="AH47" s="75">
        <f t="shared" si="23"/>
        <v>0.9768338841454145</v>
      </c>
      <c r="AI47" s="75">
        <f t="shared" si="24"/>
        <v>0.4944108515380683</v>
      </c>
      <c r="AJ47" s="75">
        <f t="shared" si="14"/>
        <v>-6.7940670545034276E-2</v>
      </c>
      <c r="AL47" s="74">
        <f t="shared" si="15"/>
        <v>41805</v>
      </c>
      <c r="AM47" s="75">
        <f t="shared" si="19"/>
        <v>-5.5509551486365272E-2</v>
      </c>
      <c r="AN47" s="75">
        <f t="shared" si="25"/>
        <v>1.0940548777540471E-3</v>
      </c>
      <c r="AO47" s="75">
        <f t="shared" si="26"/>
        <v>-4.9081419046638652E-2</v>
      </c>
      <c r="AP47" s="75">
        <f t="shared" si="27"/>
        <v>-3.7381611932440273E-2</v>
      </c>
      <c r="AQ47" s="75">
        <f t="shared" si="28"/>
        <v>-3.1370676394493646E-2</v>
      </c>
      <c r="AR47" s="75">
        <f t="shared" si="29"/>
        <v>1.3485047820366747E-2</v>
      </c>
      <c r="AS47" s="75">
        <f t="shared" si="17"/>
        <v>0.29113730229110701</v>
      </c>
      <c r="AU47" s="74">
        <f>IF(ISERROR(INDEX(($AL$4:$AS$53,$AC$4:$AJ$105,$T$4:$AA$156),,1,$B$16)),"",INDEX(($AL$4:$AS$53,$AC$4:$AJ$105,$T$4:$AA$156),,1,$B$16))</f>
        <v>41805</v>
      </c>
      <c r="AV47" s="75">
        <f>IF(ISERROR(INDEX(($AL$4:$AS$53,$AC$4:$AJ$105,$T$4:$AA$156),,2,$B$16)),"",INDEX(($AL$4:$AS$53,$AC$4:$AJ$105,$T$4:$AA$156),,2,$B$16))</f>
        <v>-5.5509551486365272E-2</v>
      </c>
      <c r="AW47" s="75">
        <f>IF(ISERROR(INDEX(($AL$4:$AS$53,$AC$4:$AJ$105,$T$4:$AA$156),,3,$B$16)),"",INDEX(($AL$4:$AS$53,$AC$4:$AJ$105,$T$4:$AA$156),,3,$B$16))</f>
        <v>1.0940548777540471E-3</v>
      </c>
      <c r="AX47" s="75">
        <f>IF(ISERROR(INDEX(($AL$4:$AS$53,$AC$4:$AJ$105,$T$4:$AA$156),,3,$B$16)),"",INDEX(($AL$4:$AS$53,$AC$4:$AJ$105,$T$4:$AA$156),,4,$B$16))</f>
        <v>-4.9081419046638652E-2</v>
      </c>
      <c r="AY47" s="75">
        <f>IF(ISERROR(INDEX(($AL$4:$AS$53,$AC$4:$AJ$105,$T$4:$AA$156),,3,$B$16)),"",INDEX(($AL$4:$AS$53,$AC$4:$AJ$105,$T$4:$AA$156),,5,$B$16))</f>
        <v>-3.7381611932440273E-2</v>
      </c>
      <c r="AZ47" s="75">
        <f>IF(ISERROR(INDEX(($AL$4:$AS$53,$AC$4:$AJ$105,$T$4:$AA$156),,6,$B$16)),"",INDEX(($AL$4:$AS$53,$AC$4:$AJ$105,$T$4:$AA$156),,6,$B$16))</f>
        <v>-3.1370676394493646E-2</v>
      </c>
      <c r="BA47" s="75">
        <f>IF(ISERROR(INDEX(($AL$4:$AS$53,$AC$4:$AJ$105,$T$4:$AA$156),,7,$B$16)),"",INDEX(($AL$4:$AS$53,$AC$4:$AJ$105,$T$4:$AA$156),,7,$B$16))</f>
        <v>1.3485047820366747E-2</v>
      </c>
      <c r="BB47" s="75">
        <f>IF(ISERROR(INDEX(($AL$4:$AS$53,$AC$4:$AJ$105,$T$4:$AA$156),,8,$B$16)),"",INDEX(($AL$4:$AS$53,$AC$4:$AJ$105,$T$4:$AA$156),,8,$B$16))</f>
        <v>0.29113730229110701</v>
      </c>
    </row>
    <row r="48" spans="10:54">
      <c r="J48" s="99">
        <v>41077</v>
      </c>
      <c r="K48" s="87">
        <v>2568.0540000000001</v>
      </c>
      <c r="L48" s="87">
        <v>2306.85</v>
      </c>
      <c r="M48" s="87">
        <v>5469.5038999999997</v>
      </c>
      <c r="N48" s="107">
        <v>41077</v>
      </c>
      <c r="O48" s="87">
        <v>1489.91</v>
      </c>
      <c r="P48" s="87">
        <v>7345.61</v>
      </c>
      <c r="Q48" s="87">
        <v>1940.89</v>
      </c>
      <c r="R48" s="87">
        <v>3134.5505811089151</v>
      </c>
      <c r="T48" s="74">
        <f t="shared" si="1"/>
        <v>41077</v>
      </c>
      <c r="U48" s="75">
        <f t="shared" si="5"/>
        <v>-0.1359401953985746</v>
      </c>
      <c r="V48" s="75">
        <f t="shared" si="6"/>
        <v>-0.1461578863016979</v>
      </c>
      <c r="W48" s="75">
        <f t="shared" si="7"/>
        <v>-9.3381697230088268E-3</v>
      </c>
      <c r="X48" s="75">
        <f t="shared" si="8"/>
        <v>-0.12326776078475221</v>
      </c>
      <c r="Y48" s="75">
        <f t="shared" si="9"/>
        <v>1.8048945447086684E-2</v>
      </c>
      <c r="Z48" s="75">
        <f t="shared" si="10"/>
        <v>-9.5839039979129903E-2</v>
      </c>
      <c r="AA48" s="75">
        <f t="shared" si="10"/>
        <v>0.14131539159153061</v>
      </c>
      <c r="AC48" s="74">
        <f t="shared" si="12"/>
        <v>41448</v>
      </c>
      <c r="AD48" s="75">
        <f t="shared" si="18"/>
        <v>-1.5440552619090497E-2</v>
      </c>
      <c r="AE48" s="75">
        <f t="shared" si="20"/>
        <v>-2.7991894208353796E-2</v>
      </c>
      <c r="AF48" s="75">
        <f t="shared" si="21"/>
        <v>0.56232924941804208</v>
      </c>
      <c r="AG48" s="75">
        <f t="shared" si="22"/>
        <v>0.25326596103600596</v>
      </c>
      <c r="AH48" s="75">
        <f t="shared" si="23"/>
        <v>0.75905158961965946</v>
      </c>
      <c r="AI48" s="75">
        <f t="shared" si="24"/>
        <v>0.39881985031974065</v>
      </c>
      <c r="AJ48" s="75">
        <f t="shared" si="14"/>
        <v>-4.4724495663032604E-2</v>
      </c>
      <c r="AL48" s="74">
        <f t="shared" si="15"/>
        <v>41812</v>
      </c>
      <c r="AM48" s="75">
        <f t="shared" si="19"/>
        <v>-7.2658219277961789E-2</v>
      </c>
      <c r="AN48" s="75">
        <f t="shared" si="25"/>
        <v>-2.0197713072384715E-2</v>
      </c>
      <c r="AO48" s="75">
        <f t="shared" si="26"/>
        <v>-6.1717780419320634E-2</v>
      </c>
      <c r="AP48" s="75">
        <f t="shared" si="27"/>
        <v>-4.8749259607158035E-2</v>
      </c>
      <c r="AQ48" s="75">
        <f t="shared" si="28"/>
        <v>-6.9421144715778094E-2</v>
      </c>
      <c r="AR48" s="75">
        <f t="shared" si="29"/>
        <v>-5.2476755014863041E-4</v>
      </c>
      <c r="AS48" s="75">
        <f t="shared" si="17"/>
        <v>0.41559192407757473</v>
      </c>
      <c r="AU48" s="74">
        <f>IF(ISERROR(INDEX(($AL$4:$AS$53,$AC$4:$AJ$105,$T$4:$AA$156),,1,$B$16)),"",INDEX(($AL$4:$AS$53,$AC$4:$AJ$105,$T$4:$AA$156),,1,$B$16))</f>
        <v>41812</v>
      </c>
      <c r="AV48" s="75">
        <f>IF(ISERROR(INDEX(($AL$4:$AS$53,$AC$4:$AJ$105,$T$4:$AA$156),,2,$B$16)),"",INDEX(($AL$4:$AS$53,$AC$4:$AJ$105,$T$4:$AA$156),,2,$B$16))</f>
        <v>-7.2658219277961789E-2</v>
      </c>
      <c r="AW48" s="75">
        <f>IF(ISERROR(INDEX(($AL$4:$AS$53,$AC$4:$AJ$105,$T$4:$AA$156),,3,$B$16)),"",INDEX(($AL$4:$AS$53,$AC$4:$AJ$105,$T$4:$AA$156),,3,$B$16))</f>
        <v>-2.0197713072384715E-2</v>
      </c>
      <c r="AX48" s="75">
        <f>IF(ISERROR(INDEX(($AL$4:$AS$53,$AC$4:$AJ$105,$T$4:$AA$156),,3,$B$16)),"",INDEX(($AL$4:$AS$53,$AC$4:$AJ$105,$T$4:$AA$156),,4,$B$16))</f>
        <v>-6.1717780419320634E-2</v>
      </c>
      <c r="AY48" s="75">
        <f>IF(ISERROR(INDEX(($AL$4:$AS$53,$AC$4:$AJ$105,$T$4:$AA$156),,3,$B$16)),"",INDEX(($AL$4:$AS$53,$AC$4:$AJ$105,$T$4:$AA$156),,5,$B$16))</f>
        <v>-4.8749259607158035E-2</v>
      </c>
      <c r="AZ48" s="75">
        <f>IF(ISERROR(INDEX(($AL$4:$AS$53,$AC$4:$AJ$105,$T$4:$AA$156),,6,$B$16)),"",INDEX(($AL$4:$AS$53,$AC$4:$AJ$105,$T$4:$AA$156),,6,$B$16))</f>
        <v>-6.9421144715778094E-2</v>
      </c>
      <c r="BA48" s="75">
        <f>IF(ISERROR(INDEX(($AL$4:$AS$53,$AC$4:$AJ$105,$T$4:$AA$156),,7,$B$16)),"",INDEX(($AL$4:$AS$53,$AC$4:$AJ$105,$T$4:$AA$156),,7,$B$16))</f>
        <v>-5.2476755014863041E-4</v>
      </c>
      <c r="BB48" s="75">
        <f>IF(ISERROR(INDEX(($AL$4:$AS$53,$AC$4:$AJ$105,$T$4:$AA$156),,8,$B$16)),"",INDEX(($AL$4:$AS$53,$AC$4:$AJ$105,$T$4:$AA$156),,8,$B$16))</f>
        <v>0.41559192407757473</v>
      </c>
    </row>
    <row r="49" spans="10:54">
      <c r="J49" s="99">
        <v>41084</v>
      </c>
      <c r="K49" s="87">
        <v>2512.1849999999999</v>
      </c>
      <c r="L49" s="87">
        <v>2260.877</v>
      </c>
      <c r="M49" s="87">
        <v>5239.6845999999996</v>
      </c>
      <c r="N49" s="107">
        <v>41084</v>
      </c>
      <c r="O49" s="87">
        <v>1450.28</v>
      </c>
      <c r="P49" s="87">
        <v>7057.85</v>
      </c>
      <c r="Q49" s="87">
        <v>1902.78</v>
      </c>
      <c r="R49" s="87">
        <v>3198.1642781394708</v>
      </c>
      <c r="T49" s="74">
        <f t="shared" si="1"/>
        <v>41084</v>
      </c>
      <c r="U49" s="75">
        <f t="shared" si="5"/>
        <v>-0.15473814794290464</v>
      </c>
      <c r="V49" s="75">
        <f t="shared" si="6"/>
        <v>-0.16317402670660153</v>
      </c>
      <c r="W49" s="75">
        <f t="shared" si="7"/>
        <v>-5.0964103726086729E-2</v>
      </c>
      <c r="X49" s="75">
        <f t="shared" si="8"/>
        <v>-0.14658789330289113</v>
      </c>
      <c r="Y49" s="75">
        <f t="shared" si="9"/>
        <v>-2.183252995684215E-2</v>
      </c>
      <c r="Z49" s="75">
        <f t="shared" si="10"/>
        <v>-0.1135925315146602</v>
      </c>
      <c r="AA49" s="75">
        <f t="shared" si="10"/>
        <v>0.16447765669408598</v>
      </c>
      <c r="AC49" s="74">
        <f t="shared" si="12"/>
        <v>41455</v>
      </c>
      <c r="AD49" s="75">
        <f t="shared" si="18"/>
        <v>-6.5044650273161309E-2</v>
      </c>
      <c r="AE49" s="75">
        <f t="shared" si="20"/>
        <v>-7.2013450887942421E-2</v>
      </c>
      <c r="AF49" s="75">
        <f t="shared" si="21"/>
        <v>0.56152877471618079</v>
      </c>
      <c r="AG49" s="75">
        <f t="shared" si="22"/>
        <v>0.20115181520741321</v>
      </c>
      <c r="AH49" s="75">
        <f t="shared" si="23"/>
        <v>0.71875935246905165</v>
      </c>
      <c r="AI49" s="75">
        <f t="shared" si="24"/>
        <v>0.37773211388275985</v>
      </c>
      <c r="AJ49" s="75">
        <f t="shared" si="14"/>
        <v>1.1842844705078903E-3</v>
      </c>
      <c r="AL49" s="74">
        <f t="shared" si="15"/>
        <v>41819</v>
      </c>
      <c r="AM49" s="75">
        <f t="shared" si="19"/>
        <v>-6.6786624447083165E-2</v>
      </c>
      <c r="AN49" s="75">
        <f t="shared" si="25"/>
        <v>-1.5442466153432699E-2</v>
      </c>
      <c r="AO49" s="75">
        <f t="shared" si="26"/>
        <v>-3.2327202085636775E-2</v>
      </c>
      <c r="AP49" s="75">
        <f t="shared" si="27"/>
        <v>-1.9893383430756084E-2</v>
      </c>
      <c r="AQ49" s="75">
        <f t="shared" si="28"/>
        <v>-4.857155158579507E-2</v>
      </c>
      <c r="AR49" s="75">
        <f t="shared" si="29"/>
        <v>3.2668627769811831E-3</v>
      </c>
      <c r="AS49" s="75">
        <f t="shared" si="17"/>
        <v>0.37817040655315504</v>
      </c>
      <c r="AU49" s="74">
        <f>IF(ISERROR(INDEX(($AL$4:$AS$53,$AC$4:$AJ$105,$T$4:$AA$156),,1,$B$16)),"",INDEX(($AL$4:$AS$53,$AC$4:$AJ$105,$T$4:$AA$156),,1,$B$16))</f>
        <v>41819</v>
      </c>
      <c r="AV49" s="75">
        <f>IF(ISERROR(INDEX(($AL$4:$AS$53,$AC$4:$AJ$105,$T$4:$AA$156),,2,$B$16)),"",INDEX(($AL$4:$AS$53,$AC$4:$AJ$105,$T$4:$AA$156),,2,$B$16))</f>
        <v>-6.6786624447083165E-2</v>
      </c>
      <c r="AW49" s="75">
        <f>IF(ISERROR(INDEX(($AL$4:$AS$53,$AC$4:$AJ$105,$T$4:$AA$156),,3,$B$16)),"",INDEX(($AL$4:$AS$53,$AC$4:$AJ$105,$T$4:$AA$156),,3,$B$16))</f>
        <v>-1.5442466153432699E-2</v>
      </c>
      <c r="AX49" s="75">
        <f>IF(ISERROR(INDEX(($AL$4:$AS$53,$AC$4:$AJ$105,$T$4:$AA$156),,3,$B$16)),"",INDEX(($AL$4:$AS$53,$AC$4:$AJ$105,$T$4:$AA$156),,4,$B$16))</f>
        <v>-3.2327202085636775E-2</v>
      </c>
      <c r="AY49" s="75">
        <f>IF(ISERROR(INDEX(($AL$4:$AS$53,$AC$4:$AJ$105,$T$4:$AA$156),,3,$B$16)),"",INDEX(($AL$4:$AS$53,$AC$4:$AJ$105,$T$4:$AA$156),,5,$B$16))</f>
        <v>-1.9893383430756084E-2</v>
      </c>
      <c r="AZ49" s="75">
        <f>IF(ISERROR(INDEX(($AL$4:$AS$53,$AC$4:$AJ$105,$T$4:$AA$156),,6,$B$16)),"",INDEX(($AL$4:$AS$53,$AC$4:$AJ$105,$T$4:$AA$156),,6,$B$16))</f>
        <v>-4.857155158579507E-2</v>
      </c>
      <c r="BA49" s="75">
        <f>IF(ISERROR(INDEX(($AL$4:$AS$53,$AC$4:$AJ$105,$T$4:$AA$156),,7,$B$16)),"",INDEX(($AL$4:$AS$53,$AC$4:$AJ$105,$T$4:$AA$156),,7,$B$16))</f>
        <v>3.2668627769811831E-3</v>
      </c>
      <c r="BB49" s="75">
        <f>IF(ISERROR(INDEX(($AL$4:$AS$53,$AC$4:$AJ$105,$T$4:$AA$156),,8,$B$16)),"",INDEX(($AL$4:$AS$53,$AC$4:$AJ$105,$T$4:$AA$156),,8,$B$16))</f>
        <v>0.37817040655315504</v>
      </c>
    </row>
    <row r="50" spans="10:54">
      <c r="J50" s="99">
        <v>41091</v>
      </c>
      <c r="K50" s="87">
        <v>2461.6120000000001</v>
      </c>
      <c r="L50" s="87">
        <v>2225.431</v>
      </c>
      <c r="M50" s="87">
        <v>5166.7109</v>
      </c>
      <c r="N50" s="107">
        <v>41091</v>
      </c>
      <c r="O50" s="87">
        <v>1399.67</v>
      </c>
      <c r="P50" s="87">
        <v>6712.54</v>
      </c>
      <c r="Q50" s="87">
        <v>1846.95</v>
      </c>
      <c r="R50" s="87">
        <v>3218.4023500905023</v>
      </c>
      <c r="T50" s="74">
        <f t="shared" si="1"/>
        <v>41091</v>
      </c>
      <c r="U50" s="75">
        <f t="shared" si="5"/>
        <v>-0.1717541828464183</v>
      </c>
      <c r="V50" s="75">
        <f t="shared" si="6"/>
        <v>-0.17629377335772756</v>
      </c>
      <c r="W50" s="75">
        <f t="shared" si="7"/>
        <v>-6.4181437606054104E-2</v>
      </c>
      <c r="X50" s="75">
        <f t="shared" si="8"/>
        <v>-0.17636916776019629</v>
      </c>
      <c r="Y50" s="75">
        <f t="shared" si="9"/>
        <v>-6.9690023255878475E-2</v>
      </c>
      <c r="Z50" s="75">
        <f t="shared" si="10"/>
        <v>-0.13960086088828016</v>
      </c>
      <c r="AA50" s="75">
        <f t="shared" si="10"/>
        <v>0.17184650349242903</v>
      </c>
      <c r="AC50" s="74">
        <f t="shared" si="12"/>
        <v>41462</v>
      </c>
      <c r="AD50" s="75">
        <f t="shared" si="18"/>
        <v>-5.3909166572136069E-2</v>
      </c>
      <c r="AE50" s="75">
        <f t="shared" si="20"/>
        <v>-5.8888426272367234E-2</v>
      </c>
      <c r="AF50" s="75">
        <f t="shared" si="21"/>
        <v>0.61035443723657812</v>
      </c>
      <c r="AG50" s="75">
        <f t="shared" si="22"/>
        <v>0.22866042635993455</v>
      </c>
      <c r="AH50" s="75">
        <f t="shared" si="23"/>
        <v>0.72788496162987015</v>
      </c>
      <c r="AI50" s="75">
        <f t="shared" si="24"/>
        <v>0.38699028145053971</v>
      </c>
      <c r="AJ50" s="75">
        <f t="shared" si="14"/>
        <v>1.4117600324302204E-2</v>
      </c>
      <c r="AL50" s="74">
        <f t="shared" si="15"/>
        <v>41826</v>
      </c>
      <c r="AM50" s="75">
        <f t="shared" si="19"/>
        <v>-5.4444947885201489E-2</v>
      </c>
      <c r="AN50" s="75">
        <f t="shared" si="25"/>
        <v>-4.3883058441772649E-3</v>
      </c>
      <c r="AO50" s="75">
        <f t="shared" si="26"/>
        <v>-2.9428241847739511E-2</v>
      </c>
      <c r="AP50" s="75">
        <f t="shared" si="27"/>
        <v>-1.7727547400099408E-2</v>
      </c>
      <c r="AQ50" s="75">
        <f t="shared" si="28"/>
        <v>-2.4630607428166695E-2</v>
      </c>
      <c r="AR50" s="75">
        <f t="shared" si="29"/>
        <v>1.696994781888872E-2</v>
      </c>
      <c r="AS50" s="75">
        <f t="shared" si="17"/>
        <v>0.35724142253246804</v>
      </c>
      <c r="AU50" s="74">
        <f>IF(ISERROR(INDEX(($AL$4:$AS$53,$AC$4:$AJ$105,$T$4:$AA$156),,1,$B$16)),"",INDEX(($AL$4:$AS$53,$AC$4:$AJ$105,$T$4:$AA$156),,1,$B$16))</f>
        <v>41826</v>
      </c>
      <c r="AV50" s="75">
        <f>IF(ISERROR(INDEX(($AL$4:$AS$53,$AC$4:$AJ$105,$T$4:$AA$156),,2,$B$16)),"",INDEX(($AL$4:$AS$53,$AC$4:$AJ$105,$T$4:$AA$156),,2,$B$16))</f>
        <v>-5.4444947885201489E-2</v>
      </c>
      <c r="AW50" s="75">
        <f>IF(ISERROR(INDEX(($AL$4:$AS$53,$AC$4:$AJ$105,$T$4:$AA$156),,3,$B$16)),"",INDEX(($AL$4:$AS$53,$AC$4:$AJ$105,$T$4:$AA$156),,3,$B$16))</f>
        <v>-4.3883058441772649E-3</v>
      </c>
      <c r="AX50" s="75">
        <f>IF(ISERROR(INDEX(($AL$4:$AS$53,$AC$4:$AJ$105,$T$4:$AA$156),,3,$B$16)),"",INDEX(($AL$4:$AS$53,$AC$4:$AJ$105,$T$4:$AA$156),,4,$B$16))</f>
        <v>-2.9428241847739511E-2</v>
      </c>
      <c r="AY50" s="75">
        <f>IF(ISERROR(INDEX(($AL$4:$AS$53,$AC$4:$AJ$105,$T$4:$AA$156),,3,$B$16)),"",INDEX(($AL$4:$AS$53,$AC$4:$AJ$105,$T$4:$AA$156),,5,$B$16))</f>
        <v>-1.7727547400099408E-2</v>
      </c>
      <c r="AZ50" s="75">
        <f>IF(ISERROR(INDEX(($AL$4:$AS$53,$AC$4:$AJ$105,$T$4:$AA$156),,6,$B$16)),"",INDEX(($AL$4:$AS$53,$AC$4:$AJ$105,$T$4:$AA$156),,6,$B$16))</f>
        <v>-2.4630607428166695E-2</v>
      </c>
      <c r="BA50" s="75">
        <f>IF(ISERROR(INDEX(($AL$4:$AS$53,$AC$4:$AJ$105,$T$4:$AA$156),,7,$B$16)),"",INDEX(($AL$4:$AS$53,$AC$4:$AJ$105,$T$4:$AA$156),,7,$B$16))</f>
        <v>1.696994781888872E-2</v>
      </c>
      <c r="BB50" s="75">
        <f>IF(ISERROR(INDEX(($AL$4:$AS$53,$AC$4:$AJ$105,$T$4:$AA$156),,8,$B$16)),"",INDEX(($AL$4:$AS$53,$AC$4:$AJ$105,$T$4:$AA$156),,8,$B$16))</f>
        <v>0.35724142253246804</v>
      </c>
    </row>
    <row r="51" spans="10:54">
      <c r="J51" s="99">
        <v>41098</v>
      </c>
      <c r="K51" s="87">
        <v>2472.614</v>
      </c>
      <c r="L51" s="87">
        <v>2223.5790000000002</v>
      </c>
      <c r="M51" s="87">
        <v>5313.9921999999997</v>
      </c>
      <c r="N51" s="107">
        <v>41098</v>
      </c>
      <c r="O51" s="87">
        <v>1404.58</v>
      </c>
      <c r="P51" s="87">
        <v>6876.7</v>
      </c>
      <c r="Q51" s="87">
        <v>1895.56</v>
      </c>
      <c r="R51" s="87">
        <v>3223.2620901756472</v>
      </c>
      <c r="T51" s="74">
        <f t="shared" si="1"/>
        <v>41098</v>
      </c>
      <c r="U51" s="75">
        <f t="shared" si="5"/>
        <v>-0.16805239699213925</v>
      </c>
      <c r="V51" s="75">
        <f t="shared" si="6"/>
        <v>-0.17697926031811473</v>
      </c>
      <c r="W51" s="75">
        <f t="shared" si="7"/>
        <v>-3.7505167711891607E-2</v>
      </c>
      <c r="X51" s="75">
        <f t="shared" si="8"/>
        <v>-0.1734798957272905</v>
      </c>
      <c r="Y51" s="75">
        <f t="shared" si="9"/>
        <v>-4.6938622775238525E-2</v>
      </c>
      <c r="Z51" s="75">
        <f t="shared" si="10"/>
        <v>-0.11695595866990893</v>
      </c>
      <c r="AA51" s="75">
        <f t="shared" si="10"/>
        <v>0.17361597443085874</v>
      </c>
      <c r="AC51" s="74">
        <f t="shared" si="12"/>
        <v>41469</v>
      </c>
      <c r="AD51" s="75">
        <f t="shared" si="18"/>
        <v>-3.3293439326483765E-2</v>
      </c>
      <c r="AE51" s="75">
        <f t="shared" si="20"/>
        <v>-4.3750082051916661E-2</v>
      </c>
      <c r="AF51" s="75">
        <f t="shared" si="21"/>
        <v>0.65603239303483174</v>
      </c>
      <c r="AG51" s="75">
        <f t="shared" si="22"/>
        <v>0.26297165185051519</v>
      </c>
      <c r="AH51" s="75">
        <f t="shared" si="23"/>
        <v>0.82076708250978259</v>
      </c>
      <c r="AI51" s="75">
        <f t="shared" si="24"/>
        <v>0.41455143644764836</v>
      </c>
      <c r="AJ51" s="75">
        <f t="shared" si="14"/>
        <v>1.5699177950878829E-2</v>
      </c>
      <c r="AL51" s="74">
        <f t="shared" si="15"/>
        <v>41833</v>
      </c>
      <c r="AM51" s="75">
        <f t="shared" si="19"/>
        <v>-6.7762691915088547E-2</v>
      </c>
      <c r="AN51" s="75">
        <f t="shared" si="25"/>
        <v>-1.0389895438714603E-2</v>
      </c>
      <c r="AO51" s="75">
        <f t="shared" si="26"/>
        <v>-5.2892446491169975E-2</v>
      </c>
      <c r="AP51" s="75">
        <f t="shared" si="27"/>
        <v>-2.6845597429715151E-2</v>
      </c>
      <c r="AQ51" s="75">
        <f t="shared" si="28"/>
        <v>-2.464156688990049E-2</v>
      </c>
      <c r="AR51" s="75">
        <f t="shared" si="29"/>
        <v>-3.1670830315304599E-3</v>
      </c>
      <c r="AS51" s="75">
        <f t="shared" si="17"/>
        <v>0.44499525961163089</v>
      </c>
      <c r="AU51" s="74">
        <f>IF(ISERROR(INDEX(($AL$4:$AS$53,$AC$4:$AJ$105,$T$4:$AA$156),,1,$B$16)),"",INDEX(($AL$4:$AS$53,$AC$4:$AJ$105,$T$4:$AA$156),,1,$B$16))</f>
        <v>41833</v>
      </c>
      <c r="AV51" s="75">
        <f>IF(ISERROR(INDEX(($AL$4:$AS$53,$AC$4:$AJ$105,$T$4:$AA$156),,2,$B$16)),"",INDEX(($AL$4:$AS$53,$AC$4:$AJ$105,$T$4:$AA$156),,2,$B$16))</f>
        <v>-6.7762691915088547E-2</v>
      </c>
      <c r="AW51" s="75">
        <f>IF(ISERROR(INDEX(($AL$4:$AS$53,$AC$4:$AJ$105,$T$4:$AA$156),,3,$B$16)),"",INDEX(($AL$4:$AS$53,$AC$4:$AJ$105,$T$4:$AA$156),,3,$B$16))</f>
        <v>-1.0389895438714603E-2</v>
      </c>
      <c r="AX51" s="75">
        <f>IF(ISERROR(INDEX(($AL$4:$AS$53,$AC$4:$AJ$105,$T$4:$AA$156),,3,$B$16)),"",INDEX(($AL$4:$AS$53,$AC$4:$AJ$105,$T$4:$AA$156),,4,$B$16))</f>
        <v>-5.2892446491169975E-2</v>
      </c>
      <c r="AY51" s="75">
        <f>IF(ISERROR(INDEX(($AL$4:$AS$53,$AC$4:$AJ$105,$T$4:$AA$156),,3,$B$16)),"",INDEX(($AL$4:$AS$53,$AC$4:$AJ$105,$T$4:$AA$156),,5,$B$16))</f>
        <v>-2.6845597429715151E-2</v>
      </c>
      <c r="AZ51" s="75">
        <f>IF(ISERROR(INDEX(($AL$4:$AS$53,$AC$4:$AJ$105,$T$4:$AA$156),,6,$B$16)),"",INDEX(($AL$4:$AS$53,$AC$4:$AJ$105,$T$4:$AA$156),,6,$B$16))</f>
        <v>-2.464156688990049E-2</v>
      </c>
      <c r="BA51" s="75">
        <f>IF(ISERROR(INDEX(($AL$4:$AS$53,$AC$4:$AJ$105,$T$4:$AA$156),,7,$B$16)),"",INDEX(($AL$4:$AS$53,$AC$4:$AJ$105,$T$4:$AA$156),,7,$B$16))</f>
        <v>-3.1670830315304599E-3</v>
      </c>
      <c r="BB51" s="75">
        <f>IF(ISERROR(INDEX(($AL$4:$AS$53,$AC$4:$AJ$105,$T$4:$AA$156),,8,$B$16)),"",INDEX(($AL$4:$AS$53,$AC$4:$AJ$105,$T$4:$AA$156),,8,$B$16))</f>
        <v>0.44499525961163089</v>
      </c>
    </row>
    <row r="52" spans="10:54">
      <c r="J52" s="99">
        <v>41105</v>
      </c>
      <c r="K52" s="87">
        <v>2450.6329999999998</v>
      </c>
      <c r="L52" s="87">
        <v>2185.895</v>
      </c>
      <c r="M52" s="87">
        <v>5164.8456999999999</v>
      </c>
      <c r="N52" s="107">
        <v>41105</v>
      </c>
      <c r="O52" s="87">
        <v>1354.13</v>
      </c>
      <c r="P52" s="87">
        <v>6655.11</v>
      </c>
      <c r="Q52" s="87">
        <v>1843.88</v>
      </c>
      <c r="R52" s="87">
        <v>3265.4854552722836</v>
      </c>
      <c r="T52" s="74">
        <f t="shared" si="1"/>
        <v>41105</v>
      </c>
      <c r="U52" s="75">
        <f t="shared" si="5"/>
        <v>-0.17544823001003684</v>
      </c>
      <c r="V52" s="75">
        <f t="shared" si="6"/>
        <v>-0.19092736540193334</v>
      </c>
      <c r="W52" s="75">
        <f t="shared" si="7"/>
        <v>-6.4519271252325483E-2</v>
      </c>
      <c r="X52" s="75">
        <f t="shared" si="8"/>
        <v>-0.20316701875378806</v>
      </c>
      <c r="Y52" s="75">
        <f t="shared" si="9"/>
        <v>-7.7649410010283693E-2</v>
      </c>
      <c r="Z52" s="75">
        <f t="shared" si="10"/>
        <v>-0.14103101620221548</v>
      </c>
      <c r="AA52" s="75">
        <f t="shared" si="10"/>
        <v>0.18898984549231468</v>
      </c>
      <c r="AC52" s="74">
        <f t="shared" si="12"/>
        <v>41476</v>
      </c>
      <c r="AD52" s="75">
        <f t="shared" si="18"/>
        <v>-6.9361615167709889E-2</v>
      </c>
      <c r="AE52" s="75">
        <f t="shared" si="20"/>
        <v>-6.5710925939470921E-2</v>
      </c>
      <c r="AF52" s="75">
        <f t="shared" si="21"/>
        <v>0.65773047592383183</v>
      </c>
      <c r="AG52" s="75">
        <f t="shared" si="22"/>
        <v>0.27712611121136765</v>
      </c>
      <c r="AH52" s="75">
        <f t="shared" si="23"/>
        <v>0.82764569846439451</v>
      </c>
      <c r="AI52" s="75">
        <f t="shared" si="24"/>
        <v>0.37128676738924171</v>
      </c>
      <c r="AJ52" s="75">
        <f t="shared" si="14"/>
        <v>-1.2469512717910858E-3</v>
      </c>
      <c r="AL52" s="74">
        <f t="shared" si="15"/>
        <v>41840</v>
      </c>
      <c r="AM52" s="75">
        <f t="shared" si="19"/>
        <v>-6.0760091383177395E-2</v>
      </c>
      <c r="AN52" s="75">
        <f t="shared" si="25"/>
        <v>-4.537209468723602E-3</v>
      </c>
      <c r="AO52" s="75">
        <f t="shared" si="26"/>
        <v>-4.3015321620675451E-2</v>
      </c>
      <c r="AP52" s="75">
        <f t="shared" si="27"/>
        <v>-3.5072184562734532E-2</v>
      </c>
      <c r="AQ52" s="75">
        <f t="shared" si="28"/>
        <v>-1.3589732549992739E-2</v>
      </c>
      <c r="AR52" s="75">
        <f t="shared" si="29"/>
        <v>7.439134355275101E-3</v>
      </c>
      <c r="AS52" s="75">
        <f t="shared" si="17"/>
        <v>0.38795643973157645</v>
      </c>
      <c r="AU52" s="74">
        <f>IF(ISERROR(INDEX(($AL$4:$AS$53,$AC$4:$AJ$105,$T$4:$AA$156),,1,$B$16)),"",INDEX(($AL$4:$AS$53,$AC$4:$AJ$105,$T$4:$AA$156),,1,$B$16))</f>
        <v>41840</v>
      </c>
      <c r="AV52" s="75">
        <f>IF(ISERROR(INDEX(($AL$4:$AS$53,$AC$4:$AJ$105,$T$4:$AA$156),,2,$B$16)),"",INDEX(($AL$4:$AS$53,$AC$4:$AJ$105,$T$4:$AA$156),,2,$B$16))</f>
        <v>-6.0760091383177395E-2</v>
      </c>
      <c r="AW52" s="75">
        <f>IF(ISERROR(INDEX(($AL$4:$AS$53,$AC$4:$AJ$105,$T$4:$AA$156),,3,$B$16)),"",INDEX(($AL$4:$AS$53,$AC$4:$AJ$105,$T$4:$AA$156),,3,$B$16))</f>
        <v>-4.537209468723602E-3</v>
      </c>
      <c r="AX52" s="75">
        <f>IF(ISERROR(INDEX(($AL$4:$AS$53,$AC$4:$AJ$105,$T$4:$AA$156),,3,$B$16)),"",INDEX(($AL$4:$AS$53,$AC$4:$AJ$105,$T$4:$AA$156),,4,$B$16))</f>
        <v>-4.3015321620675451E-2</v>
      </c>
      <c r="AY52" s="75">
        <f>IF(ISERROR(INDEX(($AL$4:$AS$53,$AC$4:$AJ$105,$T$4:$AA$156),,3,$B$16)),"",INDEX(($AL$4:$AS$53,$AC$4:$AJ$105,$T$4:$AA$156),,5,$B$16))</f>
        <v>-3.5072184562734532E-2</v>
      </c>
      <c r="AZ52" s="75">
        <f>IF(ISERROR(INDEX(($AL$4:$AS$53,$AC$4:$AJ$105,$T$4:$AA$156),,6,$B$16)),"",INDEX(($AL$4:$AS$53,$AC$4:$AJ$105,$T$4:$AA$156),,6,$B$16))</f>
        <v>-1.3589732549992739E-2</v>
      </c>
      <c r="BA52" s="75">
        <f>IF(ISERROR(INDEX(($AL$4:$AS$53,$AC$4:$AJ$105,$T$4:$AA$156),,7,$B$16)),"",INDEX(($AL$4:$AS$53,$AC$4:$AJ$105,$T$4:$AA$156),,7,$B$16))</f>
        <v>7.439134355275101E-3</v>
      </c>
      <c r="BB52" s="75">
        <f>IF(ISERROR(INDEX(($AL$4:$AS$53,$AC$4:$AJ$105,$T$4:$AA$156),,8,$B$16)),"",INDEX(($AL$4:$AS$53,$AC$4:$AJ$105,$T$4:$AA$156),,8,$B$16))</f>
        <v>0.38795643973157645</v>
      </c>
    </row>
    <row r="53" spans="10:54">
      <c r="J53" s="99">
        <v>41112</v>
      </c>
      <c r="K53" s="87">
        <v>2398.4549999999999</v>
      </c>
      <c r="L53" s="87">
        <v>2168.6379999999999</v>
      </c>
      <c r="M53" s="87">
        <v>5041.0977000000003</v>
      </c>
      <c r="N53" s="107">
        <v>41112</v>
      </c>
      <c r="O53" s="87">
        <v>1296.7</v>
      </c>
      <c r="P53" s="87">
        <v>6306.26</v>
      </c>
      <c r="Q53" s="87">
        <v>1792.54</v>
      </c>
      <c r="R53" s="87">
        <v>3264.1436733279234</v>
      </c>
      <c r="T53" s="74">
        <f t="shared" si="1"/>
        <v>41112</v>
      </c>
      <c r="U53" s="75">
        <f t="shared" si="5"/>
        <v>-0.19300429093573901</v>
      </c>
      <c r="V53" s="75">
        <f t="shared" si="6"/>
        <v>-0.19731475658735576</v>
      </c>
      <c r="W53" s="75">
        <f t="shared" si="7"/>
        <v>-8.6933081062958717E-2</v>
      </c>
      <c r="X53" s="75">
        <f t="shared" si="8"/>
        <v>-0.23696149794926413</v>
      </c>
      <c r="Y53" s="75">
        <f t="shared" si="9"/>
        <v>-0.12599752196003533</v>
      </c>
      <c r="Z53" s="75">
        <f t="shared" si="10"/>
        <v>-0.16494768519812542</v>
      </c>
      <c r="AA53" s="75">
        <f t="shared" si="10"/>
        <v>0.18850129176008679</v>
      </c>
      <c r="AC53" s="74">
        <f t="shared" si="12"/>
        <v>41483</v>
      </c>
      <c r="AD53" s="75">
        <f t="shared" si="18"/>
        <v>-5.5116183328893675E-2</v>
      </c>
      <c r="AE53" s="75">
        <f t="shared" si="20"/>
        <v>-5.7176588853317445E-2</v>
      </c>
      <c r="AF53" s="75">
        <f t="shared" si="21"/>
        <v>0.87872699420275691</v>
      </c>
      <c r="AG53" s="75">
        <f t="shared" si="22"/>
        <v>0.38530886379863638</v>
      </c>
      <c r="AH53" s="75">
        <f t="shared" si="23"/>
        <v>1.2537934014579846</v>
      </c>
      <c r="AI53" s="75">
        <f t="shared" si="24"/>
        <v>0.51601511400066236</v>
      </c>
      <c r="AJ53" s="75">
        <f t="shared" si="14"/>
        <v>-3.3291035734289265E-2</v>
      </c>
      <c r="AL53" s="74">
        <f>J156</f>
        <v>41845</v>
      </c>
      <c r="AM53" s="75">
        <f t="shared" si="19"/>
        <v>-1.8961488518078551E-2</v>
      </c>
      <c r="AN53" s="75">
        <f t="shared" si="25"/>
        <v>2.8118612372924234E-2</v>
      </c>
      <c r="AO53" s="75">
        <f t="shared" si="26"/>
        <v>-4.2530425825643148E-2</v>
      </c>
      <c r="AP53" s="75">
        <f t="shared" si="27"/>
        <v>-5.5025397718094338E-2</v>
      </c>
      <c r="AQ53" s="75">
        <f t="shared" si="28"/>
        <v>9.8744750222123923E-3</v>
      </c>
      <c r="AR53" s="75">
        <f t="shared" si="29"/>
        <v>2.6182944315510825E-2</v>
      </c>
      <c r="AS53" s="75">
        <f t="shared" si="17"/>
        <v>0.36377720902742539</v>
      </c>
      <c r="AU53" s="74">
        <f>IF(ISERROR(INDEX(($AL$4:$AS$53,$AC$4:$AJ$105,$T$4:$AA$156),,1,$B$16)),"",INDEX(($AL$4:$AS$53,$AC$4:$AJ$105,$T$4:$AA$156),,1,$B$16))</f>
        <v>41845</v>
      </c>
      <c r="AV53" s="75">
        <f>IF(ISERROR(INDEX(($AL$4:$AS$53,$AC$4:$AJ$105,$T$4:$AA$156),,2,$B$16)),"",INDEX(($AL$4:$AS$53,$AC$4:$AJ$105,$T$4:$AA$156),,2,$B$16))</f>
        <v>-1.8961488518078551E-2</v>
      </c>
      <c r="AW53" s="75">
        <f>IF(ISERROR(INDEX(($AL$4:$AS$53,$AC$4:$AJ$105,$T$4:$AA$156),,3,$B$16)),"",INDEX(($AL$4:$AS$53,$AC$4:$AJ$105,$T$4:$AA$156),,3,$B$16))</f>
        <v>2.8118612372924234E-2</v>
      </c>
      <c r="AX53" s="75">
        <f>IF(ISERROR(INDEX(($AL$4:$AS$53,$AC$4:$AJ$105,$T$4:$AA$156),,3,$B$16)),"",INDEX(($AL$4:$AS$53,$AC$4:$AJ$105,$T$4:$AA$156),,4,$B$16))</f>
        <v>-4.2530425825643148E-2</v>
      </c>
      <c r="AY53" s="75">
        <f>IF(ISERROR(INDEX(($AL$4:$AS$53,$AC$4:$AJ$105,$T$4:$AA$156),,3,$B$16)),"",INDEX(($AL$4:$AS$53,$AC$4:$AJ$105,$T$4:$AA$156),,5,$B$16))</f>
        <v>-5.5025397718094338E-2</v>
      </c>
      <c r="AZ53" s="75">
        <f>IF(ISERROR(INDEX(($AL$4:$AS$53,$AC$4:$AJ$105,$T$4:$AA$156),,6,$B$16)),"",INDEX(($AL$4:$AS$53,$AC$4:$AJ$105,$T$4:$AA$156),,6,$B$16))</f>
        <v>9.8744750222123923E-3</v>
      </c>
      <c r="BA53" s="75">
        <f>IF(ISERROR(INDEX(($AL$4:$AS$53,$AC$4:$AJ$105,$T$4:$AA$156),,7,$B$16)),"",INDEX(($AL$4:$AS$53,$AC$4:$AJ$105,$T$4:$AA$156),,7,$B$16))</f>
        <v>2.6182944315510825E-2</v>
      </c>
      <c r="BB53" s="75">
        <f>IF(ISERROR(INDEX(($AL$4:$AS$53,$AC$4:$AJ$105,$T$4:$AA$156),,8,$B$16)),"",INDEX(($AL$4:$AS$53,$AC$4:$AJ$105,$T$4:$AA$156),,8,$B$16))</f>
        <v>0.36377720902742539</v>
      </c>
    </row>
    <row r="54" spans="10:54">
      <c r="J54" s="99">
        <v>41119</v>
      </c>
      <c r="K54" s="87">
        <v>2349.1080000000002</v>
      </c>
      <c r="L54" s="87">
        <v>2128.7649999999999</v>
      </c>
      <c r="M54" s="87">
        <v>5045.5806000000002</v>
      </c>
      <c r="N54" s="107">
        <v>41119</v>
      </c>
      <c r="O54" s="87">
        <v>1280.55</v>
      </c>
      <c r="P54" s="87">
        <v>6199.49</v>
      </c>
      <c r="Q54" s="87">
        <v>1772.09</v>
      </c>
      <c r="R54" s="87">
        <v>3296.8745622824135</v>
      </c>
      <c r="T54" s="74">
        <f t="shared" si="1"/>
        <v>41119</v>
      </c>
      <c r="U54" s="75">
        <f t="shared" si="5"/>
        <v>-0.20960781998055911</v>
      </c>
      <c r="V54" s="75">
        <f t="shared" si="6"/>
        <v>-0.21207308356981769</v>
      </c>
      <c r="W54" s="75">
        <f t="shared" si="7"/>
        <v>-8.6121117491829602E-2</v>
      </c>
      <c r="X54" s="75">
        <f t="shared" si="8"/>
        <v>-0.24646490799639875</v>
      </c>
      <c r="Y54" s="75">
        <f t="shared" si="9"/>
        <v>-0.1407950793998376</v>
      </c>
      <c r="Z54" s="75">
        <f t="shared" si="10"/>
        <v>-0.17447428981375368</v>
      </c>
      <c r="AA54" s="75">
        <f t="shared" si="10"/>
        <v>0.20041887495985033</v>
      </c>
      <c r="AC54" s="74">
        <f t="shared" si="12"/>
        <v>41490</v>
      </c>
      <c r="AD54" s="75">
        <f t="shared" si="18"/>
        <v>-4.5236150003165276E-2</v>
      </c>
      <c r="AE54" s="75">
        <f t="shared" si="20"/>
        <v>-4.8470646043972332E-2</v>
      </c>
      <c r="AF54" s="75">
        <f t="shared" si="21"/>
        <v>0.87933878874697968</v>
      </c>
      <c r="AG54" s="75">
        <f t="shared" si="22"/>
        <v>0.40712901428784409</v>
      </c>
      <c r="AH54" s="75">
        <f t="shared" si="23"/>
        <v>1.1634015380060334</v>
      </c>
      <c r="AI54" s="75">
        <f t="shared" si="24"/>
        <v>0.51850791351557701</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41126</v>
      </c>
      <c r="K55" s="87">
        <v>2353.7370000000001</v>
      </c>
      <c r="L55" s="87">
        <v>2132.7959999999998</v>
      </c>
      <c r="M55" s="87">
        <v>5190.7948999999999</v>
      </c>
      <c r="N55" s="107">
        <v>41126</v>
      </c>
      <c r="O55" s="87">
        <v>1274.51</v>
      </c>
      <c r="P55" s="87">
        <v>6248.35</v>
      </c>
      <c r="Q55" s="87">
        <v>1781.13</v>
      </c>
      <c r="R55" s="87">
        <v>3200.5854061659516</v>
      </c>
      <c r="T55" s="74">
        <f t="shared" si="1"/>
        <v>41126</v>
      </c>
      <c r="U55" s="75">
        <f t="shared" si="5"/>
        <v>-0.20805032436890136</v>
      </c>
      <c r="V55" s="75">
        <f t="shared" si="6"/>
        <v>-0.21058107604426646</v>
      </c>
      <c r="W55" s="75">
        <f t="shared" si="7"/>
        <v>-5.9819232192800609E-2</v>
      </c>
      <c r="X55" s="75">
        <f t="shared" si="8"/>
        <v>-0.2500191245093828</v>
      </c>
      <c r="Y55" s="75">
        <f t="shared" si="9"/>
        <v>-0.13402343327724942</v>
      </c>
      <c r="Z55" s="75">
        <f t="shared" si="10"/>
        <v>-0.17026301814014577</v>
      </c>
      <c r="AA55" s="75">
        <f t="shared" si="10"/>
        <v>0.16535920912405455</v>
      </c>
      <c r="AC55" s="74">
        <f t="shared" si="12"/>
        <v>41497</v>
      </c>
      <c r="AD55" s="75">
        <f t="shared" si="18"/>
        <v>-2.8774242831718144E-2</v>
      </c>
      <c r="AE55" s="75">
        <f t="shared" si="20"/>
        <v>-3.7772482694078402E-2</v>
      </c>
      <c r="AF55" s="75">
        <f t="shared" si="21"/>
        <v>0.8265211557482266</v>
      </c>
      <c r="AG55" s="75">
        <f t="shared" si="22"/>
        <v>0.35406548398992554</v>
      </c>
      <c r="AH55" s="75">
        <f t="shared" si="23"/>
        <v>1.090564709083198</v>
      </c>
      <c r="AI55" s="75">
        <f t="shared" si="24"/>
        <v>0.5369231892113433</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41133</v>
      </c>
      <c r="K56" s="87">
        <v>2399.7510000000002</v>
      </c>
      <c r="L56" s="87">
        <v>2168.8139999999999</v>
      </c>
      <c r="M56" s="87">
        <v>5334.9179999999997</v>
      </c>
      <c r="N56" s="107">
        <v>41133</v>
      </c>
      <c r="O56" s="87">
        <v>1310</v>
      </c>
      <c r="P56" s="87">
        <v>6538.19</v>
      </c>
      <c r="Q56" s="87">
        <v>1824.15</v>
      </c>
      <c r="R56" s="87">
        <v>3220.8658187586534</v>
      </c>
      <c r="T56" s="74">
        <f t="shared" si="1"/>
        <v>41133</v>
      </c>
      <c r="U56" s="75">
        <f t="shared" si="5"/>
        <v>-0.19256823254025213</v>
      </c>
      <c r="V56" s="75">
        <f t="shared" si="6"/>
        <v>-0.19724961311811806</v>
      </c>
      <c r="W56" s="75">
        <f t="shared" si="7"/>
        <v>-3.3714990082068463E-2</v>
      </c>
      <c r="X56" s="75">
        <f t="shared" si="8"/>
        <v>-0.22913516026338865</v>
      </c>
      <c r="Y56" s="75">
        <f t="shared" si="9"/>
        <v>-9.3853684767815526E-2</v>
      </c>
      <c r="Z56" s="75">
        <f t="shared" si="10"/>
        <v>-0.15022220979959178</v>
      </c>
      <c r="AA56" s="75">
        <f t="shared" si="10"/>
        <v>0.1727434724948147</v>
      </c>
      <c r="AC56" s="74">
        <f t="shared" si="12"/>
        <v>41504</v>
      </c>
      <c r="AD56" s="75">
        <f t="shared" si="18"/>
        <v>-2.1069898633534812E-2</v>
      </c>
      <c r="AE56" s="75">
        <f t="shared" si="20"/>
        <v>-3.0168848778786006E-2</v>
      </c>
      <c r="AF56" s="75">
        <f t="shared" si="21"/>
        <v>0.75546660493174156</v>
      </c>
      <c r="AG56" s="75">
        <f t="shared" si="22"/>
        <v>0.31141379824403104</v>
      </c>
      <c r="AH56" s="75">
        <f t="shared" si="23"/>
        <v>1.0444357310329928</v>
      </c>
      <c r="AI56" s="75">
        <f t="shared" si="24"/>
        <v>0.51923778724742142</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41140</v>
      </c>
      <c r="K57" s="87">
        <v>2313.4760000000001</v>
      </c>
      <c r="L57" s="87">
        <v>2114.8910000000001</v>
      </c>
      <c r="M57" s="87">
        <v>5236.1806999999999</v>
      </c>
      <c r="N57" s="107">
        <v>41140</v>
      </c>
      <c r="O57" s="87">
        <v>1314.63</v>
      </c>
      <c r="P57" s="87">
        <v>6319.23</v>
      </c>
      <c r="Q57" s="87">
        <v>1781.51</v>
      </c>
      <c r="R57" s="87">
        <v>3261.414939882909</v>
      </c>
      <c r="T57" s="74">
        <f t="shared" si="1"/>
        <v>41140</v>
      </c>
      <c r="U57" s="75">
        <f t="shared" si="5"/>
        <v>-0.22159673413795533</v>
      </c>
      <c r="V57" s="75">
        <f t="shared" si="6"/>
        <v>-0.21720831363915472</v>
      </c>
      <c r="W57" s="75">
        <f t="shared" si="7"/>
        <v>-5.159874629158645E-2</v>
      </c>
      <c r="X57" s="75">
        <f t="shared" si="8"/>
        <v>-0.2264106532343958</v>
      </c>
      <c r="Y57" s="75">
        <f t="shared" si="9"/>
        <v>-0.12419997283580364</v>
      </c>
      <c r="Z57" s="75">
        <f t="shared" si="10"/>
        <v>-0.17008599565829063</v>
      </c>
      <c r="AA57" s="75">
        <f t="shared" si="10"/>
        <v>0.18750773769236329</v>
      </c>
      <c r="AC57" s="74">
        <f t="shared" si="12"/>
        <v>41511</v>
      </c>
      <c r="AD57" s="75">
        <f t="shared" si="18"/>
        <v>-2.8383799889282413E-2</v>
      </c>
      <c r="AE57" s="75">
        <f t="shared" si="20"/>
        <v>-3.5323584627877991E-2</v>
      </c>
      <c r="AF57" s="75">
        <f t="shared" si="21"/>
        <v>0.78149315820588461</v>
      </c>
      <c r="AG57" s="75">
        <f t="shared" si="22"/>
        <v>0.33648225592580672</v>
      </c>
      <c r="AH57" s="75">
        <f t="shared" si="23"/>
        <v>1.0719838037241831</v>
      </c>
      <c r="AI57" s="75">
        <f t="shared" si="24"/>
        <v>0.48705597008640567</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41147</v>
      </c>
      <c r="K58" s="87">
        <v>2275.6770000000001</v>
      </c>
      <c r="L58" s="87">
        <v>2092.1039999999998</v>
      </c>
      <c r="M58" s="87">
        <v>5327.4940999999999</v>
      </c>
      <c r="N58" s="107">
        <v>41147</v>
      </c>
      <c r="O58" s="87">
        <v>1328.13</v>
      </c>
      <c r="P58" s="87">
        <v>6515.75</v>
      </c>
      <c r="Q58" s="87">
        <v>1793.71</v>
      </c>
      <c r="R58" s="87">
        <v>3275.3567318637251</v>
      </c>
      <c r="T58" s="74">
        <f t="shared" si="1"/>
        <v>41147</v>
      </c>
      <c r="U58" s="75">
        <f t="shared" si="5"/>
        <v>-0.23431476754150882</v>
      </c>
      <c r="V58" s="75">
        <f t="shared" si="6"/>
        <v>-0.2256425422386924</v>
      </c>
      <c r="W58" s="75">
        <f t="shared" si="7"/>
        <v>-3.5059641168576183E-2</v>
      </c>
      <c r="X58" s="75">
        <f t="shared" si="8"/>
        <v>-0.2184666262600109</v>
      </c>
      <c r="Y58" s="75">
        <f t="shared" si="9"/>
        <v>-9.6963708079131017E-2</v>
      </c>
      <c r="Z58" s="75">
        <f t="shared" si="10"/>
        <v>-0.16440264229346591</v>
      </c>
      <c r="AA58" s="75">
        <f t="shared" si="10"/>
        <v>0.19258405768221132</v>
      </c>
      <c r="AC58" s="74">
        <f t="shared" si="12"/>
        <v>41518</v>
      </c>
      <c r="AD58" s="75">
        <f t="shared" si="18"/>
        <v>-1.6920751978662163E-2</v>
      </c>
      <c r="AE58" s="75">
        <f t="shared" si="20"/>
        <v>-1.613562666096513E-2</v>
      </c>
      <c r="AF58" s="75">
        <f t="shared" si="21"/>
        <v>0.67559852923489627</v>
      </c>
      <c r="AG58" s="75">
        <f t="shared" si="22"/>
        <v>0.24568657758668055</v>
      </c>
      <c r="AH58" s="75">
        <f t="shared" si="23"/>
        <v>0.96522601966919264</v>
      </c>
      <c r="AI58" s="75">
        <f t="shared" si="24"/>
        <v>0.4408718061006216</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41154</v>
      </c>
      <c r="K59" s="87">
        <v>2204.8679999999999</v>
      </c>
      <c r="L59" s="87">
        <v>2047.5219999999999</v>
      </c>
      <c r="M59" s="87">
        <v>5174.0181000000002</v>
      </c>
      <c r="N59" s="107">
        <v>41154</v>
      </c>
      <c r="O59" s="87">
        <v>1272.26</v>
      </c>
      <c r="P59" s="87">
        <v>6302.44</v>
      </c>
      <c r="Q59" s="87">
        <v>1735.35</v>
      </c>
      <c r="R59" s="87">
        <v>3132.8100008374199</v>
      </c>
      <c r="T59" s="74">
        <f t="shared" si="1"/>
        <v>41154</v>
      </c>
      <c r="U59" s="75">
        <f t="shared" si="5"/>
        <v>-0.25813950436714506</v>
      </c>
      <c r="V59" s="75">
        <f t="shared" si="6"/>
        <v>-0.24214382715660965</v>
      </c>
      <c r="W59" s="75">
        <f t="shared" si="7"/>
        <v>-6.2857923763016021E-2</v>
      </c>
      <c r="X59" s="75">
        <f t="shared" si="8"/>
        <v>-0.25134312900511369</v>
      </c>
      <c r="Y59" s="75">
        <f t="shared" si="9"/>
        <v>-0.12652694660572283</v>
      </c>
      <c r="Z59" s="75">
        <f t="shared" si="10"/>
        <v>-0.19158956871733235</v>
      </c>
      <c r="AA59" s="75">
        <f t="shared" si="10"/>
        <v>0.14068163214093166</v>
      </c>
      <c r="AC59" s="74">
        <f t="shared" si="12"/>
        <v>41525</v>
      </c>
      <c r="AD59" s="75">
        <f t="shared" si="18"/>
        <v>1.7185437455415897E-3</v>
      </c>
      <c r="AE59" s="75">
        <f t="shared" si="20"/>
        <v>3.3744436880038808E-3</v>
      </c>
      <c r="AF59" s="75">
        <f t="shared" si="21"/>
        <v>0.74590625801840083</v>
      </c>
      <c r="AG59" s="75">
        <f t="shared" si="22"/>
        <v>0.32486995002000763</v>
      </c>
      <c r="AH59" s="75">
        <f t="shared" si="23"/>
        <v>0.98771035553386088</v>
      </c>
      <c r="AI59" s="75">
        <f t="shared" si="24"/>
        <v>0.48032990292679356</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41161</v>
      </c>
      <c r="K60" s="87">
        <v>2317.1790000000001</v>
      </c>
      <c r="L60" s="87">
        <v>2127.7620000000002</v>
      </c>
      <c r="M60" s="87">
        <v>5588.3158999999996</v>
      </c>
      <c r="N60" s="107">
        <v>41161</v>
      </c>
      <c r="O60" s="87">
        <v>1413.02</v>
      </c>
      <c r="P60" s="87">
        <v>6761.72</v>
      </c>
      <c r="Q60" s="87">
        <v>1841.36</v>
      </c>
      <c r="R60" s="87">
        <v>3124.0349982316206</v>
      </c>
      <c r="T60" s="74">
        <f t="shared" si="1"/>
        <v>41161</v>
      </c>
      <c r="U60" s="75">
        <f t="shared" si="5"/>
        <v>-0.22035080494159143</v>
      </c>
      <c r="V60" s="75">
        <f t="shared" si="6"/>
        <v>-0.21244432731780272</v>
      </c>
      <c r="W60" s="75">
        <f t="shared" si="7"/>
        <v>1.2181608949947131E-2</v>
      </c>
      <c r="X60" s="75">
        <f t="shared" si="8"/>
        <v>-0.16851340775219348</v>
      </c>
      <c r="Y60" s="75">
        <f t="shared" si="9"/>
        <v>-6.2874027424751011E-2</v>
      </c>
      <c r="Z60" s="75">
        <f t="shared" si="10"/>
        <v>-0.1422049547660974</v>
      </c>
      <c r="AA60" s="75">
        <f t="shared" si="10"/>
        <v>0.13748658223629384</v>
      </c>
      <c r="AC60" s="74">
        <f t="shared" si="12"/>
        <v>41532</v>
      </c>
      <c r="AD60" s="75">
        <f t="shared" si="18"/>
        <v>5.7425702191876038E-2</v>
      </c>
      <c r="AE60" s="75">
        <f t="shared" si="20"/>
        <v>4.8490807372107092E-2</v>
      </c>
      <c r="AF60" s="75">
        <f t="shared" si="21"/>
        <v>0.7609206058208926</v>
      </c>
      <c r="AG60" s="75">
        <f t="shared" si="22"/>
        <v>0.30340287639955754</v>
      </c>
      <c r="AH60" s="75">
        <f t="shared" si="23"/>
        <v>1.1160098265942207</v>
      </c>
      <c r="AI60" s="75">
        <f t="shared" si="24"/>
        <v>0.51660462739945978</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41168</v>
      </c>
      <c r="K61" s="87">
        <v>2315.5419999999999</v>
      </c>
      <c r="L61" s="87">
        <v>2123.8470000000002</v>
      </c>
      <c r="M61" s="87">
        <v>5394.7943999999998</v>
      </c>
      <c r="N61" s="107">
        <v>41168</v>
      </c>
      <c r="O61" s="87">
        <v>1357.86</v>
      </c>
      <c r="P61" s="87">
        <v>6621.27</v>
      </c>
      <c r="Q61" s="87">
        <v>1798.88</v>
      </c>
      <c r="R61" s="87">
        <v>3159.2864541132731</v>
      </c>
      <c r="T61" s="74">
        <f t="shared" si="1"/>
        <v>41168</v>
      </c>
      <c r="U61" s="75">
        <f t="shared" si="5"/>
        <v>-0.22090159783774266</v>
      </c>
      <c r="V61" s="75">
        <f t="shared" si="6"/>
        <v>-0.21389339937499274</v>
      </c>
      <c r="W61" s="75">
        <f t="shared" si="7"/>
        <v>-2.286989972306952E-2</v>
      </c>
      <c r="X61" s="75">
        <f t="shared" si="8"/>
        <v>-0.20097211352308775</v>
      </c>
      <c r="Y61" s="75">
        <f t="shared" si="9"/>
        <v>-8.2339391688310171E-2</v>
      </c>
      <c r="Z61" s="75">
        <f t="shared" si="10"/>
        <v>-0.16199420484296234</v>
      </c>
      <c r="AA61" s="75">
        <f t="shared" si="10"/>
        <v>0.15032192437950664</v>
      </c>
      <c r="AC61" s="74">
        <f t="shared" si="12"/>
        <v>41539</v>
      </c>
      <c r="AD61" s="75">
        <f t="shared" si="18"/>
        <v>3.3467205554401414E-2</v>
      </c>
      <c r="AE61" s="75">
        <f t="shared" si="20"/>
        <v>2.7689005418239931E-2</v>
      </c>
      <c r="AF61" s="75">
        <f t="shared" si="21"/>
        <v>0.76499853615869129</v>
      </c>
      <c r="AG61" s="75">
        <f t="shared" si="22"/>
        <v>0.3185459509929307</v>
      </c>
      <c r="AH61" s="75">
        <f t="shared" si="23"/>
        <v>1.0997975465522898</v>
      </c>
      <c r="AI61" s="75">
        <f t="shared" si="24"/>
        <v>0.50185556360288119</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41175</v>
      </c>
      <c r="K62" s="87">
        <v>2199.0630000000001</v>
      </c>
      <c r="L62" s="87">
        <v>2026.69</v>
      </c>
      <c r="M62" s="87">
        <v>5138.1758</v>
      </c>
      <c r="N62" s="107">
        <v>41175</v>
      </c>
      <c r="O62" s="87">
        <v>1265.51</v>
      </c>
      <c r="P62" s="87">
        <v>6137.55</v>
      </c>
      <c r="Q62" s="87">
        <v>1681.39</v>
      </c>
      <c r="R62" s="87">
        <v>3148.4468608596962</v>
      </c>
      <c r="T62" s="74">
        <f t="shared" si="1"/>
        <v>41175</v>
      </c>
      <c r="U62" s="75">
        <f t="shared" si="5"/>
        <v>-0.26009268259692964</v>
      </c>
      <c r="V62" s="75">
        <f t="shared" si="6"/>
        <v>-0.24985444506092203</v>
      </c>
      <c r="W62" s="75">
        <f t="shared" si="7"/>
        <v>-6.9349846827434614E-2</v>
      </c>
      <c r="X62" s="75">
        <f t="shared" si="8"/>
        <v>-0.25531514249230614</v>
      </c>
      <c r="Y62" s="75">
        <f t="shared" si="9"/>
        <v>-0.14937951985896791</v>
      </c>
      <c r="Z62" s="75">
        <f t="shared" si="10"/>
        <v>-0.21672676114077005</v>
      </c>
      <c r="AA62" s="75">
        <f t="shared" si="10"/>
        <v>0.1463751402078115</v>
      </c>
      <c r="AC62" s="74">
        <f t="shared" si="12"/>
        <v>41546</v>
      </c>
      <c r="AD62" s="75">
        <f t="shared" si="18"/>
        <v>1.7518524796950485E-2</v>
      </c>
      <c r="AE62" s="75">
        <f t="shared" si="20"/>
        <v>1.276774712630746E-2</v>
      </c>
      <c r="AF62" s="75">
        <f t="shared" si="21"/>
        <v>0.76150011243942628</v>
      </c>
      <c r="AG62" s="75">
        <f t="shared" si="22"/>
        <v>0.2989227232426579</v>
      </c>
      <c r="AH62" s="75">
        <f t="shared" si="23"/>
        <v>1.0952875559147612</v>
      </c>
      <c r="AI62" s="75">
        <f t="shared" si="24"/>
        <v>0.47261569902253053</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41182</v>
      </c>
      <c r="K63" s="87">
        <v>2293.1060000000002</v>
      </c>
      <c r="L63" s="87">
        <v>2086.1689999999999</v>
      </c>
      <c r="M63" s="87">
        <v>5197.3500000000004</v>
      </c>
      <c r="N63" s="107">
        <v>41182</v>
      </c>
      <c r="O63" s="87">
        <v>1280.3</v>
      </c>
      <c r="P63" s="87">
        <v>6177.13</v>
      </c>
      <c r="Q63" s="87">
        <v>1701.41</v>
      </c>
      <c r="R63" s="87">
        <v>2915.7109959427376</v>
      </c>
      <c r="T63" s="74">
        <f t="shared" si="1"/>
        <v>41182</v>
      </c>
      <c r="U63" s="75">
        <f t="shared" si="5"/>
        <v>-0.22845052234479635</v>
      </c>
      <c r="V63" s="75">
        <f t="shared" si="6"/>
        <v>-0.22783928365872375</v>
      </c>
      <c r="W63" s="75">
        <f t="shared" si="7"/>
        <v>-5.8631942178499763E-2</v>
      </c>
      <c r="X63" s="75">
        <f t="shared" si="8"/>
        <v>-0.24661201960703549</v>
      </c>
      <c r="Y63" s="75">
        <f t="shared" si="9"/>
        <v>-0.14389401528401835</v>
      </c>
      <c r="Z63" s="75">
        <f t="shared" si="10"/>
        <v>-0.20740047143882001</v>
      </c>
      <c r="AA63" s="75">
        <f t="shared" si="10"/>
        <v>6.1634116596343214E-2</v>
      </c>
      <c r="AC63" s="74">
        <f t="shared" si="12"/>
        <v>41553</v>
      </c>
      <c r="AD63" s="75">
        <f t="shared" si="18"/>
        <v>2.349455355462382E-2</v>
      </c>
      <c r="AE63" s="75">
        <f t="shared" si="20"/>
        <v>1.9631038317776461E-2</v>
      </c>
      <c r="AF63" s="75">
        <f t="shared" si="21"/>
        <v>0.79715218568932489</v>
      </c>
      <c r="AG63" s="75">
        <f t="shared" si="22"/>
        <v>0.31725133580748666</v>
      </c>
      <c r="AH63" s="75">
        <f t="shared" si="23"/>
        <v>1.1537461889938943</v>
      </c>
      <c r="AI63" s="75">
        <f t="shared" si="24"/>
        <v>0.48360310589344935</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41196</v>
      </c>
      <c r="K64" s="87">
        <v>2304.5309999999999</v>
      </c>
      <c r="L64" s="87">
        <v>2104.9319999999998</v>
      </c>
      <c r="M64" s="87">
        <v>5237.8100000000004</v>
      </c>
      <c r="N64" s="107">
        <v>41196</v>
      </c>
      <c r="O64" s="87">
        <v>1289.2</v>
      </c>
      <c r="P64" s="87">
        <v>6192.79</v>
      </c>
      <c r="Q64" s="87">
        <v>1706.75</v>
      </c>
      <c r="R64" s="87">
        <v>2955.4226457232357</v>
      </c>
      <c r="T64" s="74">
        <f t="shared" si="1"/>
        <v>41196</v>
      </c>
      <c r="U64" s="75">
        <f t="shared" si="5"/>
        <v>-0.22460641187532371</v>
      </c>
      <c r="V64" s="75">
        <f t="shared" si="6"/>
        <v>-0.22089447165130183</v>
      </c>
      <c r="W64" s="75">
        <f t="shared" si="7"/>
        <v>-5.1303639943811374E-2</v>
      </c>
      <c r="X64" s="75">
        <f t="shared" si="8"/>
        <v>-0.24137484626836692</v>
      </c>
      <c r="Y64" s="75">
        <f t="shared" si="9"/>
        <v>-0.14172365142237831</v>
      </c>
      <c r="Z64" s="75">
        <f t="shared" si="10"/>
        <v>-0.20491283972011809</v>
      </c>
      <c r="AA64" s="75">
        <f t="shared" si="10"/>
        <v>7.6093451658003186E-2</v>
      </c>
      <c r="AC64" s="74">
        <f t="shared" si="12"/>
        <v>41560</v>
      </c>
      <c r="AD64" s="75">
        <f t="shared" si="18"/>
        <v>4.8761182748964682E-2</v>
      </c>
      <c r="AE64" s="75">
        <f t="shared" si="20"/>
        <v>4.470657296806646E-2</v>
      </c>
      <c r="AF64" s="75">
        <f t="shared" si="21"/>
        <v>0.94381428940681134</v>
      </c>
      <c r="AG64" s="75">
        <f t="shared" si="22"/>
        <v>0.44644608516214079</v>
      </c>
      <c r="AH64" s="75">
        <f t="shared" si="23"/>
        <v>1.2336088727424039</v>
      </c>
      <c r="AI64" s="75">
        <f t="shared" si="24"/>
        <v>0.53826503399527259</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41203</v>
      </c>
      <c r="K65" s="87">
        <v>2332.4699999999998</v>
      </c>
      <c r="L65" s="87">
        <v>2128.3020000000001</v>
      </c>
      <c r="M65" s="87">
        <v>5327.84</v>
      </c>
      <c r="N65" s="107">
        <v>41203</v>
      </c>
      <c r="O65" s="87">
        <v>1318.85</v>
      </c>
      <c r="P65" s="87">
        <v>6243.24</v>
      </c>
      <c r="Q65" s="87">
        <v>1747.39</v>
      </c>
      <c r="R65" s="87">
        <v>2995.2731135131039</v>
      </c>
      <c r="T65" s="74">
        <f t="shared" si="1"/>
        <v>41203</v>
      </c>
      <c r="U65" s="75">
        <f t="shared" si="5"/>
        <v>-0.21520592151150775</v>
      </c>
      <c r="V65" s="75">
        <f t="shared" si="6"/>
        <v>-0.21224445530991443</v>
      </c>
      <c r="W65" s="75">
        <f t="shared" si="7"/>
        <v>-3.4996990161582087E-2</v>
      </c>
      <c r="X65" s="75">
        <f t="shared" si="8"/>
        <v>-0.22392740924684751</v>
      </c>
      <c r="Y65" s="75">
        <f t="shared" si="9"/>
        <v>-0.13473164268548576</v>
      </c>
      <c r="Z65" s="75">
        <f t="shared" si="10"/>
        <v>-0.18598075113434132</v>
      </c>
      <c r="AA65" s="75">
        <f t="shared" si="10"/>
        <v>9.0603331487286054E-2</v>
      </c>
      <c r="AC65" s="74">
        <f t="shared" si="12"/>
        <v>41567</v>
      </c>
      <c r="AD65" s="75">
        <f t="shared" si="18"/>
        <v>3.0724333262382331E-2</v>
      </c>
      <c r="AE65" s="75">
        <f t="shared" si="20"/>
        <v>2.85934519757165E-2</v>
      </c>
      <c r="AF65" s="75">
        <f t="shared" si="21"/>
        <v>1.0804984608426738</v>
      </c>
      <c r="AG65" s="75">
        <f t="shared" si="22"/>
        <v>0.49903100014907698</v>
      </c>
      <c r="AH65" s="75">
        <f t="shared" si="23"/>
        <v>1.6984307857274321</v>
      </c>
      <c r="AI65" s="75">
        <f t="shared" si="24"/>
        <v>0.64921145564894189</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41210</v>
      </c>
      <c r="K66" s="87">
        <v>2247.9070000000002</v>
      </c>
      <c r="L66" s="87">
        <v>2066.2089999999998</v>
      </c>
      <c r="M66" s="87">
        <v>5175.21</v>
      </c>
      <c r="N66" s="107">
        <v>41210</v>
      </c>
      <c r="O66" s="87">
        <v>1269.93</v>
      </c>
      <c r="P66" s="87">
        <v>5953.9</v>
      </c>
      <c r="Q66" s="87">
        <v>1699.6</v>
      </c>
      <c r="R66" s="87">
        <v>2865.0620213269149</v>
      </c>
      <c r="T66" s="74">
        <f t="shared" si="1"/>
        <v>41210</v>
      </c>
      <c r="U66" s="75">
        <f t="shared" si="5"/>
        <v>-0.24365839535220968</v>
      </c>
      <c r="V66" s="75">
        <f t="shared" si="6"/>
        <v>-0.23522714528363131</v>
      </c>
      <c r="W66" s="75">
        <f t="shared" si="7"/>
        <v>-6.2642041325212672E-2</v>
      </c>
      <c r="X66" s="75">
        <f t="shared" si="8"/>
        <v>-0.25271420921624821</v>
      </c>
      <c r="Y66" s="75">
        <f t="shared" si="9"/>
        <v>-0.17483209477532724</v>
      </c>
      <c r="Z66" s="75">
        <f t="shared" si="10"/>
        <v>-0.20824365747081464</v>
      </c>
      <c r="AA66" s="75">
        <f t="shared" si="10"/>
        <v>4.3192412498233912E-2</v>
      </c>
      <c r="AC66" s="74">
        <f t="shared" si="12"/>
        <v>41574</v>
      </c>
      <c r="AD66" s="75">
        <f t="shared" si="18"/>
        <v>6.2972201227240454E-3</v>
      </c>
      <c r="AE66" s="75">
        <f t="shared" si="20"/>
        <v>7.4550027288067255E-5</v>
      </c>
      <c r="AF66" s="75">
        <f t="shared" si="21"/>
        <v>1.0185307456474537</v>
      </c>
      <c r="AG66" s="75">
        <f t="shared" si="22"/>
        <v>0.47051808145875684</v>
      </c>
      <c r="AH66" s="75">
        <f t="shared" si="23"/>
        <v>1.7292005089343587</v>
      </c>
      <c r="AI66" s="75">
        <f t="shared" si="24"/>
        <v>0.66666105225334471</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41217</v>
      </c>
      <c r="K67" s="87">
        <v>2306.7739999999999</v>
      </c>
      <c r="L67" s="87">
        <v>2117.0459999999998</v>
      </c>
      <c r="M67" s="87">
        <v>5216.6099999999997</v>
      </c>
      <c r="N67" s="107">
        <v>41217</v>
      </c>
      <c r="O67" s="87">
        <v>1293.26</v>
      </c>
      <c r="P67" s="87">
        <v>5960.71</v>
      </c>
      <c r="Q67" s="87">
        <v>1750.16</v>
      </c>
      <c r="R67" s="87">
        <v>2959.328103786188</v>
      </c>
      <c r="T67" s="74">
        <f t="shared" si="1"/>
        <v>41217</v>
      </c>
      <c r="U67" s="75">
        <f t="shared" si="5"/>
        <v>-0.22385172130350517</v>
      </c>
      <c r="V67" s="75">
        <f t="shared" si="6"/>
        <v>-0.21641067627434141</v>
      </c>
      <c r="W67" s="75">
        <f t="shared" si="7"/>
        <v>-5.5143481945180595E-2</v>
      </c>
      <c r="X67" s="75">
        <f t="shared" si="8"/>
        <v>-0.238985753711626</v>
      </c>
      <c r="Y67" s="75">
        <f t="shared" si="9"/>
        <v>-0.17388827754047609</v>
      </c>
      <c r="Z67" s="75">
        <f t="shared" si="10"/>
        <v>-0.1846903504113443</v>
      </c>
      <c r="AA67" s="75">
        <f t="shared" si="10"/>
        <v>7.7515460741323094E-2</v>
      </c>
      <c r="AC67" s="74">
        <f t="shared" si="12"/>
        <v>41581</v>
      </c>
      <c r="AD67" s="75">
        <f t="shared" si="18"/>
        <v>1.3265288347848569E-2</v>
      </c>
      <c r="AE67" s="75">
        <f t="shared" si="20"/>
        <v>7.8610425000797957E-3</v>
      </c>
      <c r="AF67" s="75">
        <f t="shared" si="21"/>
        <v>0.85246151798446124</v>
      </c>
      <c r="AG67" s="75">
        <f t="shared" si="22"/>
        <v>0.35600348369177182</v>
      </c>
      <c r="AH67" s="75">
        <f t="shared" si="23"/>
        <v>1.4242335976697844</v>
      </c>
      <c r="AI67" s="75">
        <f t="shared" si="24"/>
        <v>0.59987760578958294</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41224</v>
      </c>
      <c r="K68" s="87">
        <v>2240.924</v>
      </c>
      <c r="L68" s="87">
        <v>2069.067</v>
      </c>
      <c r="M68" s="87">
        <v>4987.82</v>
      </c>
      <c r="N68" s="107">
        <v>41224</v>
      </c>
      <c r="O68" s="87">
        <v>1230.3399999999999</v>
      </c>
      <c r="P68" s="87">
        <v>5892.9</v>
      </c>
      <c r="Q68" s="87">
        <v>1688.93</v>
      </c>
      <c r="R68" s="87">
        <v>3036.2289198740973</v>
      </c>
      <c r="T68" s="74">
        <f t="shared" ref="T68:T131" si="30">J68</f>
        <v>41224</v>
      </c>
      <c r="U68" s="75">
        <f t="shared" si="5"/>
        <v>-0.2460079291297439</v>
      </c>
      <c r="V68" s="75">
        <f t="shared" si="6"/>
        <v>-0.2341693041752152</v>
      </c>
      <c r="W68" s="75">
        <f t="shared" si="7"/>
        <v>-9.6582984374107061E-2</v>
      </c>
      <c r="X68" s="75">
        <f t="shared" si="8"/>
        <v>-0.27601080387668531</v>
      </c>
      <c r="Y68" s="75">
        <f t="shared" si="9"/>
        <v>-0.18328625796562348</v>
      </c>
      <c r="Z68" s="75">
        <f t="shared" si="10"/>
        <v>-0.21321426242185382</v>
      </c>
      <c r="AA68" s="75">
        <f t="shared" si="10"/>
        <v>0.10551567409121598</v>
      </c>
      <c r="AC68" s="74">
        <f t="shared" si="12"/>
        <v>41588</v>
      </c>
      <c r="AD68" s="75">
        <f t="shared" si="18"/>
        <v>-1.9455019825919351E-2</v>
      </c>
      <c r="AE68" s="75">
        <f t="shared" si="20"/>
        <v>-1.2504243256270087E-2</v>
      </c>
      <c r="AF68" s="75">
        <f t="shared" si="21"/>
        <v>0.95291370498957662</v>
      </c>
      <c r="AG68" s="75">
        <f t="shared" si="22"/>
        <v>0.41007132152748915</v>
      </c>
      <c r="AH68" s="75">
        <f t="shared" si="23"/>
        <v>1.6973537013771631</v>
      </c>
      <c r="AI68" s="75">
        <f t="shared" si="24"/>
        <v>0.61444700835986121</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41231</v>
      </c>
      <c r="K69" s="87">
        <v>2177.2399999999998</v>
      </c>
      <c r="L69" s="87">
        <v>2014.7249999999999</v>
      </c>
      <c r="M69" s="87">
        <v>5068.41</v>
      </c>
      <c r="N69" s="107">
        <v>41231</v>
      </c>
      <c r="O69" s="87">
        <v>1266.8599999999999</v>
      </c>
      <c r="P69" s="87">
        <v>6155</v>
      </c>
      <c r="Q69" s="87">
        <v>1682.24</v>
      </c>
      <c r="R69" s="87">
        <v>3156.7506993338898</v>
      </c>
      <c r="T69" s="74">
        <f t="shared" si="30"/>
        <v>41231</v>
      </c>
      <c r="U69" s="75">
        <f t="shared" ref="U69:U132" si="31">K69/K$4-1</f>
        <v>-0.26743535417463682</v>
      </c>
      <c r="V69" s="75">
        <f t="shared" ref="V69:V132" si="32">L69/L$4-1</f>
        <v>-0.25428309056903931</v>
      </c>
      <c r="W69" s="75">
        <f t="shared" ref="W69:W132" si="33">M69/M$4-1</f>
        <v>-8.198615103022322E-2</v>
      </c>
      <c r="X69" s="75">
        <f t="shared" ref="X69:X132" si="34">O69/O$4-1</f>
        <v>-0.25452073979486767</v>
      </c>
      <c r="Y69" s="75">
        <f t="shared" ref="Y69:Y132" si="35">P69/P$4-1</f>
        <v>-0.1469610748151865</v>
      </c>
      <c r="Z69" s="75">
        <f t="shared" ref="Z69:AA132" si="36">Q69/Q$4-1</f>
        <v>-0.21633078979977827</v>
      </c>
      <c r="AA69" s="75">
        <f t="shared" si="36"/>
        <v>0.14939863541538734</v>
      </c>
      <c r="AC69" s="74">
        <f t="shared" ref="AC69:AC104" si="37">J120</f>
        <v>41595</v>
      </c>
      <c r="AD69" s="75">
        <f t="shared" si="18"/>
        <v>-1.275843477839822E-3</v>
      </c>
      <c r="AE69" s="75">
        <f t="shared" si="20"/>
        <v>1.4211391994360945E-3</v>
      </c>
      <c r="AF69" s="75">
        <f t="shared" si="21"/>
        <v>0.98091109321233239</v>
      </c>
      <c r="AG69" s="75">
        <f t="shared" si="22"/>
        <v>0.44858808483260226</v>
      </c>
      <c r="AH69" s="75">
        <f t="shared" si="23"/>
        <v>1.6746325029807867</v>
      </c>
      <c r="AI69" s="75">
        <f t="shared" si="24"/>
        <v>0.61661417190210699</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41238</v>
      </c>
      <c r="K70" s="87">
        <v>2192.6759999999999</v>
      </c>
      <c r="L70" s="87">
        <v>2027.384</v>
      </c>
      <c r="M70" s="87">
        <v>4827.2700000000004</v>
      </c>
      <c r="N70" s="107">
        <v>41238</v>
      </c>
      <c r="O70" s="87">
        <v>1219.4100000000001</v>
      </c>
      <c r="P70" s="87">
        <v>5935.73</v>
      </c>
      <c r="Q70" s="87">
        <v>1687.57</v>
      </c>
      <c r="R70" s="87">
        <v>3282.5400084328239</v>
      </c>
      <c r="T70" s="74">
        <f t="shared" si="30"/>
        <v>41238</v>
      </c>
      <c r="U70" s="75">
        <f t="shared" si="31"/>
        <v>-0.26224168334690978</v>
      </c>
      <c r="V70" s="75">
        <f t="shared" si="32"/>
        <v>-0.24959757251745085</v>
      </c>
      <c r="W70" s="75">
        <f t="shared" si="33"/>
        <v>-0.12566254254956977</v>
      </c>
      <c r="X70" s="75">
        <f t="shared" si="34"/>
        <v>-0.28244252349372423</v>
      </c>
      <c r="Y70" s="75">
        <f t="shared" si="35"/>
        <v>-0.17735032666332207</v>
      </c>
      <c r="Z70" s="75">
        <f t="shared" si="36"/>
        <v>-0.2138478165674409</v>
      </c>
      <c r="AA70" s="75">
        <f t="shared" si="36"/>
        <v>0.19519954717527632</v>
      </c>
      <c r="AC70" s="74">
        <f t="shared" si="37"/>
        <v>41602</v>
      </c>
      <c r="AD70" s="75">
        <f t="shared" ref="AD70:AD105" si="39">K121/K$55-1</f>
        <v>1.8789269999154534E-2</v>
      </c>
      <c r="AE70" s="75">
        <f t="shared" si="20"/>
        <v>2.9811571289518612E-2</v>
      </c>
      <c r="AF70" s="75">
        <f t="shared" si="21"/>
        <v>0.97831322520564257</v>
      </c>
      <c r="AG70" s="75">
        <f t="shared" si="22"/>
        <v>0.45398623784827108</v>
      </c>
      <c r="AH70" s="75">
        <f t="shared" si="23"/>
        <v>1.6528555538662206</v>
      </c>
      <c r="AI70" s="75">
        <f t="shared" si="24"/>
        <v>0.64649407960115202</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41245</v>
      </c>
      <c r="K71" s="87">
        <v>2139.6610000000001</v>
      </c>
      <c r="L71" s="87">
        <v>1980.117</v>
      </c>
      <c r="M71" s="87">
        <v>4554.1099999999997</v>
      </c>
      <c r="N71" s="107">
        <v>41245</v>
      </c>
      <c r="O71" s="87">
        <v>1120.92</v>
      </c>
      <c r="P71" s="87">
        <v>5356.2</v>
      </c>
      <c r="Q71" s="87">
        <v>1570.92</v>
      </c>
      <c r="R71" s="87">
        <v>3230.176795482661</v>
      </c>
      <c r="T71" s="74">
        <f t="shared" si="30"/>
        <v>41245</v>
      </c>
      <c r="U71" s="75">
        <f t="shared" si="31"/>
        <v>-0.28007936531969713</v>
      </c>
      <c r="V71" s="75">
        <f t="shared" si="32"/>
        <v>-0.26709266547459054</v>
      </c>
      <c r="W71" s="75">
        <f t="shared" si="33"/>
        <v>-0.17513854448796562</v>
      </c>
      <c r="X71" s="75">
        <f t="shared" si="34"/>
        <v>-0.34039861362018131</v>
      </c>
      <c r="Y71" s="75">
        <f t="shared" si="35"/>
        <v>-0.2576690347563122</v>
      </c>
      <c r="Z71" s="75">
        <f t="shared" si="36"/>
        <v>-0.26818906001062126</v>
      </c>
      <c r="AA71" s="75">
        <f t="shared" si="36"/>
        <v>0.17613367494039167</v>
      </c>
      <c r="AC71" s="74">
        <f t="shared" si="37"/>
        <v>41609</v>
      </c>
      <c r="AD71" s="75">
        <f t="shared" si="39"/>
        <v>3.6200731007754783E-2</v>
      </c>
      <c r="AE71" s="75">
        <f t="shared" ref="AE71:AE105" si="40">L122/L$55-1</f>
        <v>4.1123482977274861E-2</v>
      </c>
      <c r="AF71" s="75">
        <f t="shared" ref="AF71:AF105" si="41">M122/M$55-1</f>
        <v>1.0157537335948295</v>
      </c>
      <c r="AG71" s="75">
        <f t="shared" ref="AG71:AG105" si="42">O122/O$55-1</f>
        <v>0.48476669465127764</v>
      </c>
      <c r="AH71" s="75">
        <f t="shared" ref="AH71:AH105" si="43">P122/P$55-1</f>
        <v>1.6863603991453742</v>
      </c>
      <c r="AI71" s="75">
        <f t="shared" ref="AI71:AI105" si="44">Q122/Q$55-1</f>
        <v>0.66058625703907059</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41252</v>
      </c>
      <c r="K72" s="87">
        <v>2246.7570000000001</v>
      </c>
      <c r="L72" s="87">
        <v>2061.7860000000001</v>
      </c>
      <c r="M72" s="87">
        <v>4804.49</v>
      </c>
      <c r="N72" s="107">
        <v>41252</v>
      </c>
      <c r="O72" s="87">
        <v>1170.4100000000001</v>
      </c>
      <c r="P72" s="87">
        <v>5482.24</v>
      </c>
      <c r="Q72" s="87">
        <v>1651.47</v>
      </c>
      <c r="R72" s="87">
        <v>3103.9351400769692</v>
      </c>
      <c r="T72" s="74">
        <f t="shared" si="30"/>
        <v>41252</v>
      </c>
      <c r="U72" s="75">
        <f t="shared" si="31"/>
        <v>-0.24404532988524197</v>
      </c>
      <c r="V72" s="75">
        <f t="shared" si="32"/>
        <v>-0.23686424508157544</v>
      </c>
      <c r="W72" s="75">
        <f t="shared" si="33"/>
        <v>-0.12978856145481465</v>
      </c>
      <c r="X72" s="75">
        <f t="shared" si="34"/>
        <v>-0.31127639917852878</v>
      </c>
      <c r="Y72" s="75">
        <f t="shared" si="35"/>
        <v>-0.24020079330541155</v>
      </c>
      <c r="Z72" s="75">
        <f t="shared" si="36"/>
        <v>-0.23066495234368445</v>
      </c>
      <c r="AA72" s="75">
        <f t="shared" si="36"/>
        <v>0.13016806020670368</v>
      </c>
      <c r="AC72" s="74">
        <f t="shared" si="37"/>
        <v>41616</v>
      </c>
      <c r="AD72" s="75">
        <f t="shared" si="39"/>
        <v>4.1869588658375978E-2</v>
      </c>
      <c r="AE72" s="75">
        <f t="shared" si="40"/>
        <v>4.8908568845778211E-2</v>
      </c>
      <c r="AF72" s="75">
        <f t="shared" si="41"/>
        <v>0.90864938624332847</v>
      </c>
      <c r="AG72" s="75">
        <f t="shared" si="42"/>
        <v>0.35637225286580732</v>
      </c>
      <c r="AH72" s="75">
        <f t="shared" si="43"/>
        <v>1.6999431850008397</v>
      </c>
      <c r="AI72" s="75">
        <f t="shared" si="44"/>
        <v>0.67602589367424026</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41259</v>
      </c>
      <c r="K73" s="87">
        <v>2355.8649999999998</v>
      </c>
      <c r="L73" s="87">
        <v>2150.625</v>
      </c>
      <c r="M73" s="87">
        <v>5023.1499999999996</v>
      </c>
      <c r="N73" s="107">
        <v>41259</v>
      </c>
      <c r="O73" s="87">
        <v>1207.3499999999999</v>
      </c>
      <c r="P73" s="87">
        <v>5689.2</v>
      </c>
      <c r="Q73" s="87">
        <v>1701.28</v>
      </c>
      <c r="R73" s="87">
        <v>3507.2841569174489</v>
      </c>
      <c r="T73" s="74">
        <f t="shared" si="30"/>
        <v>41259</v>
      </c>
      <c r="U73" s="75">
        <f t="shared" si="31"/>
        <v>-0.20733432725038614</v>
      </c>
      <c r="V73" s="75">
        <f t="shared" si="32"/>
        <v>-0.20398196858382167</v>
      </c>
      <c r="W73" s="75">
        <f t="shared" si="33"/>
        <v>-9.0183851453900954E-2</v>
      </c>
      <c r="X73" s="75">
        <f t="shared" si="34"/>
        <v>-0.28953918759084152</v>
      </c>
      <c r="Y73" s="75">
        <f t="shared" si="35"/>
        <v>-0.21151761930764568</v>
      </c>
      <c r="Z73" s="75">
        <f t="shared" si="36"/>
        <v>-0.20746103176156006</v>
      </c>
      <c r="AA73" s="75">
        <f t="shared" si="36"/>
        <v>0.27703072175625598</v>
      </c>
      <c r="AC73" s="74">
        <f t="shared" si="37"/>
        <v>41623</v>
      </c>
      <c r="AD73" s="75">
        <f t="shared" si="39"/>
        <v>2.2475748140085239E-2</v>
      </c>
      <c r="AE73" s="75">
        <f t="shared" si="40"/>
        <v>2.9669504256384593E-2</v>
      </c>
      <c r="AF73" s="75">
        <f t="shared" si="41"/>
        <v>0.94003796990707533</v>
      </c>
      <c r="AG73" s="75">
        <f t="shared" si="42"/>
        <v>0.39337470871158331</v>
      </c>
      <c r="AH73" s="75">
        <f t="shared" si="43"/>
        <v>1.644699800747397</v>
      </c>
      <c r="AI73" s="75">
        <f t="shared" si="44"/>
        <v>0.66534166512270287</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41266</v>
      </c>
      <c r="K74" s="87">
        <v>2372.002</v>
      </c>
      <c r="L74" s="87">
        <v>2153.31</v>
      </c>
      <c r="M74" s="87">
        <v>5041.7700000000004</v>
      </c>
      <c r="N74" s="107">
        <v>41266</v>
      </c>
      <c r="O74" s="87">
        <v>1222.51</v>
      </c>
      <c r="P74" s="87">
        <v>5665.47</v>
      </c>
      <c r="Q74" s="87">
        <v>1696.33</v>
      </c>
      <c r="R74" s="87">
        <v>3412.8093794660854</v>
      </c>
      <c r="T74" s="74">
        <f t="shared" si="30"/>
        <v>41266</v>
      </c>
      <c r="U74" s="75">
        <f t="shared" si="31"/>
        <v>-0.20190479458991506</v>
      </c>
      <c r="V74" s="75">
        <f t="shared" si="32"/>
        <v>-0.20298816054459934</v>
      </c>
      <c r="W74" s="75">
        <f t="shared" si="33"/>
        <v>-8.6811310979113432E-2</v>
      </c>
      <c r="X74" s="75">
        <f t="shared" si="34"/>
        <v>-0.28061833952182846</v>
      </c>
      <c r="Y74" s="75">
        <f t="shared" si="35"/>
        <v>-0.21480642738151001</v>
      </c>
      <c r="Z74" s="75">
        <f t="shared" si="36"/>
        <v>-0.20976698251204218</v>
      </c>
      <c r="AA74" s="75">
        <f t="shared" si="36"/>
        <v>0.24263168596711893</v>
      </c>
      <c r="AC74" s="74">
        <f t="shared" si="37"/>
        <v>41630</v>
      </c>
      <c r="AD74" s="75">
        <f t="shared" si="39"/>
        <v>-3.2119561361358628E-2</v>
      </c>
      <c r="AE74" s="75">
        <f t="shared" si="40"/>
        <v>-2.2506606351474723E-2</v>
      </c>
      <c r="AF74" s="75">
        <f t="shared" si="41"/>
        <v>0.86496310998533188</v>
      </c>
      <c r="AG74" s="75">
        <f t="shared" si="42"/>
        <v>0.35553271453342861</v>
      </c>
      <c r="AH74" s="75">
        <f t="shared" si="43"/>
        <v>1.5758704297934654</v>
      </c>
      <c r="AI74" s="75">
        <f t="shared" si="44"/>
        <v>0.58177673723984191</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41273</v>
      </c>
      <c r="K75" s="87">
        <v>2480.049</v>
      </c>
      <c r="L75" s="87">
        <v>2233.252</v>
      </c>
      <c r="M75" s="87">
        <v>5257.56</v>
      </c>
      <c r="N75" s="107">
        <v>41273</v>
      </c>
      <c r="O75" s="87">
        <v>1276.8</v>
      </c>
      <c r="P75" s="87">
        <v>5930.21</v>
      </c>
      <c r="Q75" s="87">
        <v>1784.29</v>
      </c>
      <c r="R75" s="87">
        <v>3364.7547880001193</v>
      </c>
      <c r="T75" s="74">
        <f t="shared" si="30"/>
        <v>41273</v>
      </c>
      <c r="U75" s="75">
        <f t="shared" si="31"/>
        <v>-0.16555078111988286</v>
      </c>
      <c r="V75" s="75">
        <f t="shared" si="32"/>
        <v>-0.17339896044347891</v>
      </c>
      <c r="W75" s="75">
        <f t="shared" si="33"/>
        <v>-4.7726428645366137E-2</v>
      </c>
      <c r="X75" s="75">
        <f t="shared" si="34"/>
        <v>-0.2486715821559502</v>
      </c>
      <c r="Y75" s="75">
        <f t="shared" si="35"/>
        <v>-0.17811535913562415</v>
      </c>
      <c r="Z75" s="75">
        <f t="shared" si="36"/>
        <v>-0.16879093644892895</v>
      </c>
      <c r="AA75" s="75">
        <f t="shared" si="36"/>
        <v>0.22513461790023603</v>
      </c>
      <c r="AC75" s="74">
        <f t="shared" si="37"/>
        <v>41637</v>
      </c>
      <c r="AD75" s="75">
        <f t="shared" si="39"/>
        <v>-2.1352852931317279E-2</v>
      </c>
      <c r="AE75" s="75">
        <f t="shared" si="40"/>
        <v>-1.4790444093105815E-2</v>
      </c>
      <c r="AF75" s="75">
        <f t="shared" si="41"/>
        <v>0.91969264668885287</v>
      </c>
      <c r="AG75" s="75">
        <f t="shared" si="42"/>
        <v>0.39801963107390281</v>
      </c>
      <c r="AH75" s="75">
        <f t="shared" si="43"/>
        <v>1.5351668840573911</v>
      </c>
      <c r="AI75" s="75">
        <f t="shared" si="44"/>
        <v>0.58537557617916725</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41280</v>
      </c>
      <c r="K76" s="87">
        <v>2524.4090000000001</v>
      </c>
      <c r="L76" s="87">
        <v>2276.9920000000002</v>
      </c>
      <c r="M76" s="87">
        <v>5346.44</v>
      </c>
      <c r="N76" s="107">
        <v>41280</v>
      </c>
      <c r="O76" s="87">
        <v>1304.76</v>
      </c>
      <c r="P76" s="87">
        <v>5894.01</v>
      </c>
      <c r="Q76" s="87">
        <v>1778.55</v>
      </c>
      <c r="R76" s="87">
        <v>3494.9590317453667</v>
      </c>
      <c r="T76" s="74">
        <f t="shared" si="30"/>
        <v>41280</v>
      </c>
      <c r="U76" s="75">
        <f t="shared" si="31"/>
        <v>-0.15062520208917729</v>
      </c>
      <c r="V76" s="75">
        <f t="shared" si="32"/>
        <v>-0.15720932780452801</v>
      </c>
      <c r="W76" s="75">
        <f t="shared" si="33"/>
        <v>-3.1628072179248901E-2</v>
      </c>
      <c r="X76" s="75">
        <f t="shared" si="34"/>
        <v>-0.23221861962233514</v>
      </c>
      <c r="Y76" s="75">
        <f t="shared" si="35"/>
        <v>-0.18313241991412788</v>
      </c>
      <c r="Z76" s="75">
        <f t="shared" si="36"/>
        <v>-0.17146490762221533</v>
      </c>
      <c r="AA76" s="75">
        <f t="shared" si="36"/>
        <v>0.27254304331617374</v>
      </c>
      <c r="AC76" s="74">
        <f t="shared" si="37"/>
        <v>41644</v>
      </c>
      <c r="AD76" s="75">
        <f t="shared" si="39"/>
        <v>-2.6748103122821276E-2</v>
      </c>
      <c r="AE76" s="75">
        <f t="shared" si="40"/>
        <v>-2.328398965489431E-2</v>
      </c>
      <c r="AF76" s="75">
        <f t="shared" si="41"/>
        <v>0.91474531193671327</v>
      </c>
      <c r="AG76" s="75">
        <f t="shared" si="42"/>
        <v>0.39949470777004503</v>
      </c>
      <c r="AH76" s="75">
        <f t="shared" si="43"/>
        <v>1.4785567389790901</v>
      </c>
      <c r="AI76" s="75">
        <f t="shared" si="44"/>
        <v>0.6074626781874426</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41287</v>
      </c>
      <c r="K77" s="87">
        <v>2483.23</v>
      </c>
      <c r="L77" s="87">
        <v>2242.9969999999998</v>
      </c>
      <c r="M77" s="87">
        <v>5334.68</v>
      </c>
      <c r="N77" s="107">
        <v>41287</v>
      </c>
      <c r="O77" s="87">
        <v>1295.32</v>
      </c>
      <c r="P77" s="87">
        <v>5948</v>
      </c>
      <c r="Q77" s="87">
        <v>1766.9</v>
      </c>
      <c r="R77" s="87">
        <v>3331.4081881768416</v>
      </c>
      <c r="T77" s="74">
        <f t="shared" si="30"/>
        <v>41287</v>
      </c>
      <c r="U77" s="75">
        <f t="shared" si="31"/>
        <v>-0.16448048655503444</v>
      </c>
      <c r="V77" s="75">
        <f t="shared" si="32"/>
        <v>-0.1697920109677914</v>
      </c>
      <c r="W77" s="75">
        <f t="shared" si="33"/>
        <v>-3.3758097742272453E-2</v>
      </c>
      <c r="X77" s="75">
        <f t="shared" si="34"/>
        <v>-0.23777355403997913</v>
      </c>
      <c r="Y77" s="75">
        <f t="shared" si="35"/>
        <v>-0.1756497925265198</v>
      </c>
      <c r="Z77" s="75">
        <f t="shared" si="36"/>
        <v>-0.17689204423698646</v>
      </c>
      <c r="AA77" s="75">
        <f t="shared" si="36"/>
        <v>0.21299284935934182</v>
      </c>
      <c r="AC77" s="74">
        <f t="shared" si="37"/>
        <v>41651</v>
      </c>
      <c r="AD77" s="75">
        <f t="shared" si="39"/>
        <v>-6.3255155525022588E-2</v>
      </c>
      <c r="AE77" s="75">
        <f t="shared" si="40"/>
        <v>-5.602879975393793E-2</v>
      </c>
      <c r="AF77" s="75">
        <f t="shared" si="41"/>
        <v>0.87987568146836237</v>
      </c>
      <c r="AG77" s="75">
        <f t="shared" si="42"/>
        <v>0.38589732524656539</v>
      </c>
      <c r="AH77" s="75">
        <f t="shared" si="43"/>
        <v>1.3627645698464392</v>
      </c>
      <c r="AI77" s="75">
        <f t="shared" si="44"/>
        <v>0.51438131972399526</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41294</v>
      </c>
      <c r="K78" s="87">
        <v>2595.4389999999999</v>
      </c>
      <c r="L78" s="87">
        <v>2317.0700000000002</v>
      </c>
      <c r="M78" s="87">
        <v>5926.81</v>
      </c>
      <c r="N78" s="107">
        <v>41294</v>
      </c>
      <c r="O78" s="87">
        <v>1419.65</v>
      </c>
      <c r="P78" s="87">
        <v>6974.37</v>
      </c>
      <c r="Q78" s="87">
        <v>1900.56</v>
      </c>
      <c r="R78" s="87">
        <v>3271.4106491056045</v>
      </c>
      <c r="T78" s="74">
        <f t="shared" si="30"/>
        <v>41294</v>
      </c>
      <c r="U78" s="75">
        <f t="shared" si="31"/>
        <v>-0.12672610654023675</v>
      </c>
      <c r="V78" s="75">
        <f t="shared" si="32"/>
        <v>-0.14237512348573811</v>
      </c>
      <c r="W78" s="75">
        <f t="shared" si="33"/>
        <v>7.3491225100685176E-2</v>
      </c>
      <c r="X78" s="75">
        <f t="shared" si="34"/>
        <v>-0.16461200783810659</v>
      </c>
      <c r="Y78" s="75">
        <f t="shared" si="35"/>
        <v>-3.3402260172021414E-2</v>
      </c>
      <c r="Z78" s="75">
        <f t="shared" si="36"/>
        <v>-0.11462671548760373</v>
      </c>
      <c r="AA78" s="75">
        <f t="shared" si="36"/>
        <v>0.19114725681656886</v>
      </c>
      <c r="AC78" s="74">
        <f t="shared" si="37"/>
        <v>41658</v>
      </c>
      <c r="AD78" s="75">
        <f t="shared" si="39"/>
        <v>-7.4455642240403352E-2</v>
      </c>
      <c r="AE78" s="75">
        <f t="shared" si="40"/>
        <v>-5.9943379488708648E-2</v>
      </c>
      <c r="AF78" s="75">
        <f t="shared" si="41"/>
        <v>0.8007001393948352</v>
      </c>
      <c r="AG78" s="75">
        <f t="shared" si="42"/>
        <v>0.33766702497430368</v>
      </c>
      <c r="AH78" s="75">
        <f t="shared" si="43"/>
        <v>1.1853881424696118</v>
      </c>
      <c r="AI78" s="75">
        <f t="shared" si="44"/>
        <v>0.49231106095568533</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41301</v>
      </c>
      <c r="K79" s="87">
        <v>2571.674</v>
      </c>
      <c r="L79" s="87">
        <v>2291.3040000000001</v>
      </c>
      <c r="M79" s="87">
        <v>5886.06</v>
      </c>
      <c r="N79" s="107">
        <v>41301</v>
      </c>
      <c r="O79" s="87">
        <v>1347.82</v>
      </c>
      <c r="P79" s="87">
        <v>7262.66</v>
      </c>
      <c r="Q79" s="87">
        <v>1858.3</v>
      </c>
      <c r="R79" s="87">
        <v>3254.6408482985889</v>
      </c>
      <c r="T79" s="74">
        <f t="shared" si="30"/>
        <v>41301</v>
      </c>
      <c r="U79" s="75">
        <f t="shared" si="31"/>
        <v>-0.13472219278155129</v>
      </c>
      <c r="V79" s="75">
        <f t="shared" si="32"/>
        <v>-0.15191197932879275</v>
      </c>
      <c r="W79" s="75">
        <f t="shared" si="33"/>
        <v>6.6110396725411968E-2</v>
      </c>
      <c r="X79" s="75">
        <f t="shared" si="34"/>
        <v>-0.20688011580625998</v>
      </c>
      <c r="Y79" s="75">
        <f t="shared" si="35"/>
        <v>6.55266943667554E-3</v>
      </c>
      <c r="Z79" s="75">
        <f t="shared" si="36"/>
        <v>-0.13431347886444733</v>
      </c>
      <c r="AA79" s="75">
        <f t="shared" si="36"/>
        <v>0.18504123578429699</v>
      </c>
      <c r="AC79" s="74">
        <f t="shared" si="37"/>
        <v>41665</v>
      </c>
      <c r="AD79" s="75">
        <f t="shared" si="39"/>
        <v>-4.5909547243383697E-2</v>
      </c>
      <c r="AE79" s="75">
        <f t="shared" si="40"/>
        <v>-3.676113421067928E-2</v>
      </c>
      <c r="AF79" s="75">
        <f t="shared" si="41"/>
        <v>0.93281564640513914</v>
      </c>
      <c r="AG79" s="75">
        <f t="shared" si="42"/>
        <v>0.39973009234921664</v>
      </c>
      <c r="AH79" s="75">
        <f t="shared" si="43"/>
        <v>1.3567629854281527</v>
      </c>
      <c r="AI79" s="75">
        <f t="shared" si="44"/>
        <v>0.58328701442342767</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41308</v>
      </c>
      <c r="K80" s="87">
        <v>2743.3240000000001</v>
      </c>
      <c r="L80" s="87">
        <v>2419.02</v>
      </c>
      <c r="M80" s="87">
        <v>6189.08</v>
      </c>
      <c r="N80" s="107">
        <v>41308</v>
      </c>
      <c r="O80" s="87">
        <v>1412.8</v>
      </c>
      <c r="P80" s="87">
        <v>7589.86</v>
      </c>
      <c r="Q80" s="87">
        <v>1936.51</v>
      </c>
      <c r="R80" s="87">
        <v>3229.5418586825845</v>
      </c>
      <c r="T80" s="74">
        <f t="shared" si="30"/>
        <v>41308</v>
      </c>
      <c r="U80" s="75">
        <f t="shared" si="31"/>
        <v>-7.6968007916344061E-2</v>
      </c>
      <c r="V80" s="75">
        <f t="shared" si="32"/>
        <v>-0.10464002866312638</v>
      </c>
      <c r="W80" s="75">
        <f t="shared" si="33"/>
        <v>0.12099477989781127</v>
      </c>
      <c r="X80" s="75">
        <f t="shared" si="34"/>
        <v>-0.1686428659695538</v>
      </c>
      <c r="Y80" s="75">
        <f t="shared" si="35"/>
        <v>5.1900246418068008E-2</v>
      </c>
      <c r="Z80" s="75">
        <f t="shared" si="36"/>
        <v>-9.7879457006829318E-2</v>
      </c>
      <c r="AA80" s="75">
        <f t="shared" si="36"/>
        <v>0.17590248928111962</v>
      </c>
      <c r="AC80" s="74">
        <f t="shared" si="37"/>
        <v>41672</v>
      </c>
      <c r="AD80" s="75">
        <f t="shared" si="39"/>
        <v>-6.4275235508470252E-2</v>
      </c>
      <c r="AE80" s="75">
        <f t="shared" si="40"/>
        <v>-4.675224447157611E-2</v>
      </c>
      <c r="AF80" s="75">
        <f t="shared" si="41"/>
        <v>0.88589618518735946</v>
      </c>
      <c r="AG80" s="75">
        <f t="shared" si="42"/>
        <v>0.33867917866474184</v>
      </c>
      <c r="AH80" s="75">
        <f t="shared" si="43"/>
        <v>1.2961101730856943</v>
      </c>
      <c r="AI80" s="75">
        <f t="shared" si="44"/>
        <v>0.59595313087758872</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41315</v>
      </c>
      <c r="K81" s="87">
        <v>2771.7249999999999</v>
      </c>
      <c r="L81" s="87">
        <v>2432.402</v>
      </c>
      <c r="M81" s="87">
        <v>6595.1746999999996</v>
      </c>
      <c r="N81" s="107">
        <v>41315</v>
      </c>
      <c r="O81" s="87">
        <v>1463.72</v>
      </c>
      <c r="P81" s="87">
        <v>8009.62</v>
      </c>
      <c r="Q81" s="87">
        <v>2001.43</v>
      </c>
      <c r="R81" s="87">
        <v>3056.9178937218499</v>
      </c>
      <c r="T81" s="74">
        <f t="shared" si="30"/>
        <v>41315</v>
      </c>
      <c r="U81" s="75">
        <f t="shared" si="31"/>
        <v>-6.7412070809692581E-2</v>
      </c>
      <c r="V81" s="75">
        <f t="shared" si="32"/>
        <v>-9.9686904200976367E-2</v>
      </c>
      <c r="W81" s="75">
        <f t="shared" si="33"/>
        <v>0.19454852921825427</v>
      </c>
      <c r="X81" s="75">
        <f t="shared" si="34"/>
        <v>-0.13867917311505895</v>
      </c>
      <c r="Y81" s="75">
        <f t="shared" si="35"/>
        <v>0.11007597659444124</v>
      </c>
      <c r="Z81" s="75">
        <f t="shared" si="36"/>
        <v>-6.763656352777847E-2</v>
      </c>
      <c r="AA81" s="75">
        <f t="shared" si="36"/>
        <v>0.11304869794190187</v>
      </c>
      <c r="AC81" s="74">
        <f t="shared" si="37"/>
        <v>41679</v>
      </c>
      <c r="AD81" s="75">
        <f t="shared" si="39"/>
        <v>-6.0012652220702623E-2</v>
      </c>
      <c r="AE81" s="75">
        <f t="shared" si="40"/>
        <v>-4.1400584022100451E-2</v>
      </c>
      <c r="AF81" s="75">
        <f t="shared" si="41"/>
        <v>0.91805474726038616</v>
      </c>
      <c r="AG81" s="75">
        <f t="shared" si="42"/>
        <v>0.36204502122384286</v>
      </c>
      <c r="AH81" s="75">
        <f t="shared" si="43"/>
        <v>1.3553850216457146</v>
      </c>
      <c r="AI81" s="75">
        <f t="shared" si="44"/>
        <v>0.63863390095051997</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41329</v>
      </c>
      <c r="K82" s="87">
        <v>2596.6039999999998</v>
      </c>
      <c r="L82" s="87">
        <v>2314.1640000000002</v>
      </c>
      <c r="M82" s="87">
        <v>7014.2681000000002</v>
      </c>
      <c r="N82" s="107">
        <v>41329</v>
      </c>
      <c r="O82" s="87">
        <v>1534.89</v>
      </c>
      <c r="P82" s="87">
        <v>8813.44</v>
      </c>
      <c r="Q82" s="87">
        <v>2094.29</v>
      </c>
      <c r="R82" s="87">
        <v>3186.1758942838505</v>
      </c>
      <c r="T82" s="74">
        <f t="shared" si="30"/>
        <v>41329</v>
      </c>
      <c r="U82" s="75">
        <f t="shared" si="31"/>
        <v>-0.12633412503503449</v>
      </c>
      <c r="V82" s="75">
        <f t="shared" si="32"/>
        <v>-0.14345073099485539</v>
      </c>
      <c r="W82" s="75">
        <f t="shared" si="33"/>
        <v>0.27045666317186723</v>
      </c>
      <c r="X82" s="75">
        <f t="shared" si="34"/>
        <v>-9.6799439798986642E-2</v>
      </c>
      <c r="Y82" s="75">
        <f t="shared" si="35"/>
        <v>0.22147967258827683</v>
      </c>
      <c r="Z82" s="75">
        <f t="shared" si="36"/>
        <v>-2.4377859146006209E-2</v>
      </c>
      <c r="AA82" s="75">
        <f t="shared" si="36"/>
        <v>0.1601125885094512</v>
      </c>
      <c r="AC82" s="74">
        <f t="shared" si="37"/>
        <v>41686</v>
      </c>
      <c r="AD82" s="75">
        <f t="shared" si="39"/>
        <v>-2.4710492293744113E-2</v>
      </c>
      <c r="AE82" s="75">
        <f t="shared" si="40"/>
        <v>-7.9463764935792103E-3</v>
      </c>
      <c r="AF82" s="75">
        <f t="shared" si="41"/>
        <v>1.0333220254955555</v>
      </c>
      <c r="AG82" s="75">
        <f t="shared" si="42"/>
        <v>0.46200500584538373</v>
      </c>
      <c r="AH82" s="75">
        <f t="shared" si="43"/>
        <v>1.578837613129866</v>
      </c>
      <c r="AI82" s="75">
        <f t="shared" si="44"/>
        <v>0.74143942328746348</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41336</v>
      </c>
      <c r="K83" s="87">
        <v>2668.8359999999998</v>
      </c>
      <c r="L83" s="87">
        <v>2359.5059999999999</v>
      </c>
      <c r="M83" s="87">
        <v>7957.8505999999998</v>
      </c>
      <c r="N83" s="107">
        <v>41336</v>
      </c>
      <c r="O83" s="87">
        <v>1683.43</v>
      </c>
      <c r="P83" s="87">
        <v>10486.5</v>
      </c>
      <c r="Q83" s="87">
        <v>2294.16</v>
      </c>
      <c r="R83" s="87">
        <v>3031.3118261980608</v>
      </c>
      <c r="T83" s="74">
        <f t="shared" si="30"/>
        <v>41336</v>
      </c>
      <c r="U83" s="75">
        <f t="shared" si="31"/>
        <v>-0.10203059878287235</v>
      </c>
      <c r="V83" s="75">
        <f t="shared" si="32"/>
        <v>-0.12666814473250276</v>
      </c>
      <c r="W83" s="75">
        <f t="shared" si="33"/>
        <v>0.44136268747643692</v>
      </c>
      <c r="X83" s="75">
        <f t="shared" si="34"/>
        <v>-9.3916052230506031E-3</v>
      </c>
      <c r="Y83" s="75">
        <f t="shared" si="35"/>
        <v>0.45335380811544224</v>
      </c>
      <c r="Z83" s="75">
        <f t="shared" si="36"/>
        <v>6.8731307823461929E-2</v>
      </c>
      <c r="AA83" s="75">
        <f t="shared" si="36"/>
        <v>0.10372532024330572</v>
      </c>
      <c r="AC83" s="74">
        <f t="shared" si="37"/>
        <v>41693</v>
      </c>
      <c r="AD83" s="75">
        <f t="shared" si="39"/>
        <v>-3.8000422307165271E-2</v>
      </c>
      <c r="AE83" s="75">
        <f t="shared" si="40"/>
        <v>-8.9567872407860794E-3</v>
      </c>
      <c r="AF83" s="75">
        <f t="shared" si="41"/>
        <v>0.99243799827267298</v>
      </c>
      <c r="AG83" s="75">
        <f t="shared" si="42"/>
        <v>0.42916101089830594</v>
      </c>
      <c r="AH83" s="75">
        <f t="shared" si="43"/>
        <v>1.5518112781774387</v>
      </c>
      <c r="AI83" s="75">
        <f t="shared" si="44"/>
        <v>0.69670939235204599</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41343</v>
      </c>
      <c r="K84" s="87">
        <v>2606.9270000000001</v>
      </c>
      <c r="L84" s="87">
        <v>2318.6109999999999</v>
      </c>
      <c r="M84" s="87">
        <v>7311.9741000000004</v>
      </c>
      <c r="N84" s="107">
        <v>41343</v>
      </c>
      <c r="O84" s="87">
        <v>1572.8</v>
      </c>
      <c r="P84" s="87">
        <v>9371.52</v>
      </c>
      <c r="Q84" s="87">
        <v>2284.2800000000002</v>
      </c>
      <c r="R84" s="87">
        <v>3415.5611234549215</v>
      </c>
      <c r="T84" s="74">
        <f t="shared" si="30"/>
        <v>41343</v>
      </c>
      <c r="U84" s="75">
        <f t="shared" si="31"/>
        <v>-0.12286079878764999</v>
      </c>
      <c r="V84" s="75">
        <f t="shared" si="32"/>
        <v>-0.14180474799656073</v>
      </c>
      <c r="W84" s="75">
        <f t="shared" si="33"/>
        <v>0.32437855009920669</v>
      </c>
      <c r="X84" s="75">
        <f t="shared" si="34"/>
        <v>-7.449143516202883E-2</v>
      </c>
      <c r="Y84" s="75">
        <f t="shared" si="35"/>
        <v>0.29882556428074469</v>
      </c>
      <c r="Z84" s="75">
        <f t="shared" si="36"/>
        <v>6.4128723295227008E-2</v>
      </c>
      <c r="AA84" s="75">
        <f t="shared" si="36"/>
        <v>0.24363361836122532</v>
      </c>
      <c r="AC84" s="74">
        <f t="shared" si="37"/>
        <v>41700</v>
      </c>
      <c r="AD84" s="75">
        <f t="shared" si="39"/>
        <v>-7.4250436646065454E-2</v>
      </c>
      <c r="AE84" s="75">
        <f t="shared" si="40"/>
        <v>-3.5865596147029444E-2</v>
      </c>
      <c r="AF84" s="75">
        <f t="shared" si="41"/>
        <v>0.83151027600801553</v>
      </c>
      <c r="AG84" s="75">
        <f t="shared" si="42"/>
        <v>0.32583502679461129</v>
      </c>
      <c r="AH84" s="75">
        <f t="shared" si="43"/>
        <v>1.4106428097017614</v>
      </c>
      <c r="AI84" s="75">
        <f t="shared" si="44"/>
        <v>0.65664493888711073</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41350</v>
      </c>
      <c r="K85" s="87">
        <v>2539.873</v>
      </c>
      <c r="L85" s="87">
        <v>2278.4009999999998</v>
      </c>
      <c r="M85" s="87">
        <v>7334.0315000000001</v>
      </c>
      <c r="N85" s="107">
        <v>41350</v>
      </c>
      <c r="O85" s="87">
        <v>1535.66</v>
      </c>
      <c r="P85" s="87">
        <v>9533.43</v>
      </c>
      <c r="Q85" s="87">
        <v>2273.19</v>
      </c>
      <c r="R85" s="87">
        <v>3462.0821259098543</v>
      </c>
      <c r="T85" s="74">
        <f t="shared" si="30"/>
        <v>41350</v>
      </c>
      <c r="U85" s="75">
        <f t="shared" si="31"/>
        <v>-0.14542211024673302</v>
      </c>
      <c r="V85" s="75">
        <f t="shared" si="32"/>
        <v>-0.15668780991727893</v>
      </c>
      <c r="W85" s="75">
        <f t="shared" si="33"/>
        <v>0.3283736883520838</v>
      </c>
      <c r="X85" s="75">
        <f t="shared" si="34"/>
        <v>-9.6346336038225511E-2</v>
      </c>
      <c r="Y85" s="75">
        <f t="shared" si="35"/>
        <v>0.32126513087321795</v>
      </c>
      <c r="Z85" s="75">
        <f t="shared" si="36"/>
        <v>5.8962461916874043E-2</v>
      </c>
      <c r="AA85" s="75">
        <f t="shared" si="36"/>
        <v>0.26057229418099759</v>
      </c>
      <c r="AC85" s="74">
        <f t="shared" si="37"/>
        <v>41707</v>
      </c>
      <c r="AD85" s="75">
        <f t="shared" si="39"/>
        <v>-7.8759436589559417E-2</v>
      </c>
      <c r="AE85" s="75">
        <f t="shared" si="40"/>
        <v>-3.5112593984609863E-2</v>
      </c>
      <c r="AF85" s="75">
        <f t="shared" si="41"/>
        <v>0.83653721321179542</v>
      </c>
      <c r="AG85" s="75">
        <f t="shared" si="42"/>
        <v>0.3236930271241496</v>
      </c>
      <c r="AH85" s="75">
        <f t="shared" si="43"/>
        <v>1.4845583233973767</v>
      </c>
      <c r="AI85" s="75">
        <f t="shared" si="44"/>
        <v>0.68641255831971826</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41357</v>
      </c>
      <c r="K86" s="87">
        <v>2618.308</v>
      </c>
      <c r="L86" s="87">
        <v>2328.2779999999998</v>
      </c>
      <c r="M86" s="87">
        <v>7589.65</v>
      </c>
      <c r="N86" s="107">
        <v>41357</v>
      </c>
      <c r="O86" s="87">
        <v>1628.51</v>
      </c>
      <c r="P86" s="87">
        <v>9918.66</v>
      </c>
      <c r="Q86" s="87">
        <v>2538.6799999999998</v>
      </c>
      <c r="R86" s="87">
        <v>3494.7145473680416</v>
      </c>
      <c r="T86" s="74">
        <f t="shared" si="30"/>
        <v>41357</v>
      </c>
      <c r="U86" s="75">
        <f t="shared" si="31"/>
        <v>-0.1190314927698759</v>
      </c>
      <c r="V86" s="75">
        <f t="shared" si="32"/>
        <v>-0.13822666892201252</v>
      </c>
      <c r="W86" s="75">
        <f t="shared" si="33"/>
        <v>0.37467249272128056</v>
      </c>
      <c r="X86" s="75">
        <f t="shared" si="34"/>
        <v>-4.1709083847733641E-2</v>
      </c>
      <c r="Y86" s="75">
        <f t="shared" si="35"/>
        <v>0.37465525031252689</v>
      </c>
      <c r="Z86" s="75">
        <f t="shared" si="36"/>
        <v>0.18264061641091578</v>
      </c>
      <c r="AA86" s="75">
        <f t="shared" si="36"/>
        <v>0.27245402456352497</v>
      </c>
      <c r="AC86" s="74">
        <f t="shared" si="37"/>
        <v>41714</v>
      </c>
      <c r="AD86" s="75">
        <f t="shared" si="39"/>
        <v>-9.809974521367526E-2</v>
      </c>
      <c r="AE86" s="75">
        <f t="shared" si="40"/>
        <v>-6.0229389027361191E-2</v>
      </c>
      <c r="AF86" s="75">
        <f t="shared" si="41"/>
        <v>0.77655780620420978</v>
      </c>
      <c r="AG86" s="75">
        <f t="shared" si="42"/>
        <v>0.30067241528116684</v>
      </c>
      <c r="AH86" s="75">
        <f t="shared" si="43"/>
        <v>1.3458561060119871</v>
      </c>
      <c r="AI86" s="75">
        <f t="shared" si="44"/>
        <v>0.612117026831281</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41364</v>
      </c>
      <c r="K87" s="87">
        <v>2495.0830000000001</v>
      </c>
      <c r="L87" s="87">
        <v>2236.6210000000001</v>
      </c>
      <c r="M87" s="87">
        <v>7227.9880000000003</v>
      </c>
      <c r="N87" s="107">
        <v>41364</v>
      </c>
      <c r="O87" s="87">
        <v>1525.21</v>
      </c>
      <c r="P87" s="87">
        <v>9113.4699999999993</v>
      </c>
      <c r="Q87" s="87">
        <v>2431.39</v>
      </c>
      <c r="R87" s="87">
        <v>3399.0732834908567</v>
      </c>
      <c r="T87" s="74">
        <f t="shared" si="30"/>
        <v>41364</v>
      </c>
      <c r="U87" s="75">
        <f t="shared" si="31"/>
        <v>-0.16049236914631138</v>
      </c>
      <c r="V87" s="75">
        <f t="shared" si="32"/>
        <v>-0.17215198119426478</v>
      </c>
      <c r="W87" s="75">
        <f t="shared" si="33"/>
        <v>0.30916659942415059</v>
      </c>
      <c r="X87" s="75">
        <f t="shared" si="34"/>
        <v>-0.10249560136284197</v>
      </c>
      <c r="Y87" s="75">
        <f t="shared" si="35"/>
        <v>0.26306168212900771</v>
      </c>
      <c r="Z87" s="75">
        <f t="shared" si="36"/>
        <v>0.13265971620501071</v>
      </c>
      <c r="AA87" s="75">
        <f t="shared" si="36"/>
        <v>0.237630261567912</v>
      </c>
      <c r="AC87" s="74">
        <f t="shared" si="37"/>
        <v>41721</v>
      </c>
      <c r="AD87" s="75">
        <f t="shared" si="39"/>
        <v>-8.2821062846018978E-2</v>
      </c>
      <c r="AE87" s="75">
        <f t="shared" si="40"/>
        <v>-3.9936777825914871E-2</v>
      </c>
      <c r="AF87" s="75">
        <f t="shared" si="41"/>
        <v>0.746646857497683</v>
      </c>
      <c r="AG87" s="75">
        <f t="shared" si="42"/>
        <v>0.25919765243113035</v>
      </c>
      <c r="AH87" s="75">
        <f t="shared" si="43"/>
        <v>1.3185224899373433</v>
      </c>
      <c r="AI87" s="75">
        <f t="shared" si="44"/>
        <v>0.61815252115230201</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41371</v>
      </c>
      <c r="K88" s="87">
        <v>2483.547</v>
      </c>
      <c r="L88" s="87">
        <v>2225.2950000000001</v>
      </c>
      <c r="M88" s="87">
        <v>6992.3936000000003</v>
      </c>
      <c r="N88" s="107">
        <v>41371</v>
      </c>
      <c r="O88" s="87">
        <v>1504.16</v>
      </c>
      <c r="P88" s="87">
        <v>8741.0300000000007</v>
      </c>
      <c r="Q88" s="87">
        <v>2405.4699999999998</v>
      </c>
      <c r="R88" s="87">
        <v>3376.9761279300374</v>
      </c>
      <c r="T88" s="74">
        <f t="shared" si="30"/>
        <v>41371</v>
      </c>
      <c r="U88" s="75">
        <f t="shared" si="31"/>
        <v>-0.16437382720984206</v>
      </c>
      <c r="V88" s="75">
        <f t="shared" si="32"/>
        <v>-0.17634411149304752</v>
      </c>
      <c r="W88" s="75">
        <f t="shared" si="33"/>
        <v>0.26649465261248295</v>
      </c>
      <c r="X88" s="75">
        <f t="shared" si="34"/>
        <v>-0.11488239897845698</v>
      </c>
      <c r="Y88" s="75">
        <f t="shared" si="35"/>
        <v>0.21144416510287756</v>
      </c>
      <c r="Z88" s="75">
        <f t="shared" si="36"/>
        <v>0.12058491954794048</v>
      </c>
      <c r="AA88" s="75">
        <f t="shared" si="36"/>
        <v>0.22958450728851099</v>
      </c>
      <c r="AC88" s="74">
        <f t="shared" si="37"/>
        <v>41728</v>
      </c>
      <c r="AD88" s="75">
        <f t="shared" si="39"/>
        <v>-8.5724105964260167E-2</v>
      </c>
      <c r="AE88" s="75">
        <f t="shared" si="40"/>
        <v>-4.2706381669883053E-2</v>
      </c>
      <c r="AF88" s="75">
        <f t="shared" si="41"/>
        <v>0.6331507145466293</v>
      </c>
      <c r="AG88" s="75">
        <f t="shared" si="42"/>
        <v>0.19900196938431258</v>
      </c>
      <c r="AH88" s="75">
        <f t="shared" si="43"/>
        <v>1.2226187713556378</v>
      </c>
      <c r="AI88" s="75">
        <f t="shared" si="44"/>
        <v>0.56453487392834867</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41378</v>
      </c>
      <c r="K89" s="87">
        <v>2462.1120000000001</v>
      </c>
      <c r="L89" s="87">
        <v>2206.7800000000002</v>
      </c>
      <c r="M89" s="87">
        <v>6996.6313</v>
      </c>
      <c r="N89" s="107">
        <v>41378</v>
      </c>
      <c r="O89" s="87">
        <v>1484.61</v>
      </c>
      <c r="P89" s="87">
        <v>8630.2800000000007</v>
      </c>
      <c r="Q89" s="87">
        <v>2359.3200000000002</v>
      </c>
      <c r="R89" s="87">
        <v>3321.4434917461608</v>
      </c>
      <c r="T89" s="74">
        <f t="shared" si="30"/>
        <v>41378</v>
      </c>
      <c r="U89" s="75">
        <f t="shared" si="31"/>
        <v>-0.17158595044075209</v>
      </c>
      <c r="V89" s="75">
        <f t="shared" si="32"/>
        <v>-0.18319713043017993</v>
      </c>
      <c r="W89" s="75">
        <f t="shared" si="33"/>
        <v>0.26726220442612436</v>
      </c>
      <c r="X89" s="75">
        <f t="shared" si="34"/>
        <v>-0.12638652693025154</v>
      </c>
      <c r="Y89" s="75">
        <f t="shared" si="35"/>
        <v>0.19609500816311831</v>
      </c>
      <c r="Z89" s="75">
        <f t="shared" si="36"/>
        <v>9.9086004975263542E-2</v>
      </c>
      <c r="AA89" s="75">
        <f t="shared" si="36"/>
        <v>0.20936462224524943</v>
      </c>
      <c r="AC89" s="74">
        <f t="shared" si="37"/>
        <v>41735</v>
      </c>
      <c r="AD89" s="75">
        <f t="shared" si="39"/>
        <v>-7.1488445820412361E-2</v>
      </c>
      <c r="AE89" s="75">
        <f t="shared" si="40"/>
        <v>-3.4679828731861706E-2</v>
      </c>
      <c r="AF89" s="75">
        <f t="shared" si="41"/>
        <v>0.68214415483840463</v>
      </c>
      <c r="AG89" s="75">
        <f t="shared" si="42"/>
        <v>0.23585534832994637</v>
      </c>
      <c r="AH89" s="75">
        <f t="shared" si="43"/>
        <v>1.3006713772435923</v>
      </c>
      <c r="AI89" s="75">
        <f t="shared" si="44"/>
        <v>0.58574051304508923</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41385</v>
      </c>
      <c r="K90" s="87">
        <v>2533.8270000000002</v>
      </c>
      <c r="L90" s="87">
        <v>2244.643</v>
      </c>
      <c r="M90" s="87">
        <v>7477.2716</v>
      </c>
      <c r="N90" s="107">
        <v>41385</v>
      </c>
      <c r="O90" s="87">
        <v>1555.11</v>
      </c>
      <c r="P90" s="87">
        <v>9409.2000000000007</v>
      </c>
      <c r="Q90" s="87">
        <v>2557.06</v>
      </c>
      <c r="R90" s="87">
        <v>3249.4787209129522</v>
      </c>
      <c r="T90" s="74">
        <f t="shared" si="30"/>
        <v>41385</v>
      </c>
      <c r="U90" s="75">
        <f t="shared" si="31"/>
        <v>-0.1474563764960487</v>
      </c>
      <c r="V90" s="75">
        <f t="shared" si="32"/>
        <v>-0.16918277147707994</v>
      </c>
      <c r="W90" s="75">
        <f t="shared" si="33"/>
        <v>0.3543179974209667</v>
      </c>
      <c r="X90" s="75">
        <f t="shared" si="34"/>
        <v>-8.4901052730685822E-2</v>
      </c>
      <c r="Y90" s="75">
        <f t="shared" si="35"/>
        <v>0.30404774246124266</v>
      </c>
      <c r="Z90" s="75">
        <f t="shared" si="36"/>
        <v>0.19120291434906966</v>
      </c>
      <c r="AA90" s="75">
        <f t="shared" si="36"/>
        <v>0.18316166316738336</v>
      </c>
      <c r="AC90" s="74">
        <f t="shared" si="37"/>
        <v>41742</v>
      </c>
      <c r="AD90" s="75">
        <f t="shared" si="39"/>
        <v>-3.5293237944596156E-2</v>
      </c>
      <c r="AE90" s="75">
        <f t="shared" si="40"/>
        <v>-1.0568286887259193E-3</v>
      </c>
      <c r="AF90" s="75">
        <f t="shared" si="41"/>
        <v>0.69193654713654751</v>
      </c>
      <c r="AG90" s="75">
        <f t="shared" si="42"/>
        <v>0.23734611733136646</v>
      </c>
      <c r="AH90" s="75">
        <f t="shared" si="43"/>
        <v>1.2658173757872078</v>
      </c>
      <c r="AI90" s="75">
        <f t="shared" si="44"/>
        <v>0.59440916721407189</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41392</v>
      </c>
      <c r="K91" s="87">
        <v>2447.306</v>
      </c>
      <c r="L91" s="87">
        <v>2177.9119999999998</v>
      </c>
      <c r="M91" s="87">
        <v>7120.7610999999997</v>
      </c>
      <c r="N91" s="107">
        <v>41392</v>
      </c>
      <c r="O91" s="87">
        <v>1480.94</v>
      </c>
      <c r="P91" s="87">
        <v>8264.91</v>
      </c>
      <c r="Q91" s="87">
        <v>2351.31</v>
      </c>
      <c r="R91" s="87">
        <v>3078.6679666730615</v>
      </c>
      <c r="T91" s="74">
        <f t="shared" si="30"/>
        <v>41392</v>
      </c>
      <c r="U91" s="75">
        <f t="shared" si="31"/>
        <v>-0.17656764843733974</v>
      </c>
      <c r="V91" s="75">
        <f t="shared" si="32"/>
        <v>-0.19388213991854852</v>
      </c>
      <c r="W91" s="75">
        <f t="shared" si="33"/>
        <v>0.28974516761770674</v>
      </c>
      <c r="X91" s="75">
        <f t="shared" si="34"/>
        <v>-0.12854612537439902</v>
      </c>
      <c r="Y91" s="75">
        <f t="shared" si="35"/>
        <v>0.14545734251002718</v>
      </c>
      <c r="Z91" s="75">
        <f t="shared" si="36"/>
        <v>9.5354557397210549E-2</v>
      </c>
      <c r="AA91" s="75">
        <f t="shared" si="36"/>
        <v>0.12096807661681064</v>
      </c>
      <c r="AC91" s="74">
        <f t="shared" si="37"/>
        <v>41749</v>
      </c>
      <c r="AD91" s="75">
        <f t="shared" si="39"/>
        <v>-5.491607601019155E-2</v>
      </c>
      <c r="AE91" s="75">
        <f t="shared" si="40"/>
        <v>-1.6432889033925369E-2</v>
      </c>
      <c r="AF91" s="75">
        <f t="shared" si="41"/>
        <v>0.69295725785659545</v>
      </c>
      <c r="AG91" s="75">
        <f t="shared" si="42"/>
        <v>0.24305811645259734</v>
      </c>
      <c r="AH91" s="75">
        <f t="shared" si="43"/>
        <v>1.2946137780374016</v>
      </c>
      <c r="AI91" s="75">
        <f t="shared" si="44"/>
        <v>0.59101244715433454</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41399</v>
      </c>
      <c r="K92" s="87">
        <v>2492.9119999999998</v>
      </c>
      <c r="L92" s="87">
        <v>2205.4969999999998</v>
      </c>
      <c r="M92" s="87">
        <v>7499.1680999999999</v>
      </c>
      <c r="N92" s="107">
        <v>41399</v>
      </c>
      <c r="O92" s="87">
        <v>1547.76</v>
      </c>
      <c r="P92" s="87">
        <v>8502.57</v>
      </c>
      <c r="Q92" s="87">
        <v>2440.54</v>
      </c>
      <c r="R92" s="87">
        <v>3054.0185625195058</v>
      </c>
      <c r="T92" s="74">
        <f t="shared" si="30"/>
        <v>41399</v>
      </c>
      <c r="U92" s="75">
        <f t="shared" si="31"/>
        <v>-0.16122283425171413</v>
      </c>
      <c r="V92" s="75">
        <f t="shared" si="32"/>
        <v>-0.18367201151558876</v>
      </c>
      <c r="W92" s="75">
        <f t="shared" si="33"/>
        <v>0.35828399272205047</v>
      </c>
      <c r="X92" s="75">
        <f t="shared" si="34"/>
        <v>-8.9226134083406405E-2</v>
      </c>
      <c r="Y92" s="75">
        <f t="shared" si="35"/>
        <v>0.17839531667077813</v>
      </c>
      <c r="Z92" s="75">
        <f t="shared" si="36"/>
        <v>0.13692223122862934</v>
      </c>
      <c r="AA92" s="75">
        <f t="shared" si="36"/>
        <v>0.11199302784153753</v>
      </c>
      <c r="AC92" s="74">
        <f t="shared" si="37"/>
        <v>41756</v>
      </c>
      <c r="AD92" s="75">
        <f t="shared" si="39"/>
        <v>-7.8985460142743213E-2</v>
      </c>
      <c r="AE92" s="75">
        <f t="shared" si="40"/>
        <v>-4.5141213693198901E-2</v>
      </c>
      <c r="AF92" s="75">
        <f t="shared" si="41"/>
        <v>0.62109051929599457</v>
      </c>
      <c r="AG92" s="75">
        <f t="shared" si="42"/>
        <v>0.20873904480937777</v>
      </c>
      <c r="AH92" s="75">
        <f t="shared" si="43"/>
        <v>1.1620043691534563</v>
      </c>
      <c r="AI92" s="75">
        <f t="shared" si="44"/>
        <v>0.51210748232863401</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41406</v>
      </c>
      <c r="K93" s="87">
        <v>2540.8359999999998</v>
      </c>
      <c r="L93" s="87">
        <v>2246.8310000000001</v>
      </c>
      <c r="M93" s="87">
        <v>8285.6810999999998</v>
      </c>
      <c r="N93" s="107">
        <v>41406</v>
      </c>
      <c r="O93" s="87">
        <v>1653.35</v>
      </c>
      <c r="P93" s="87">
        <v>10700.23</v>
      </c>
      <c r="Q93" s="87">
        <v>2594.41</v>
      </c>
      <c r="R93" s="87">
        <v>2914.7498492177392</v>
      </c>
      <c r="T93" s="74">
        <f t="shared" si="30"/>
        <v>41406</v>
      </c>
      <c r="U93" s="75">
        <f t="shared" si="31"/>
        <v>-0.14509809463342005</v>
      </c>
      <c r="V93" s="75">
        <f t="shared" si="32"/>
        <v>-0.16837291971178447</v>
      </c>
      <c r="W93" s="75">
        <f t="shared" si="33"/>
        <v>0.50074086310048593</v>
      </c>
      <c r="X93" s="75">
        <f t="shared" si="34"/>
        <v>-2.709207421486548E-2</v>
      </c>
      <c r="Y93" s="75">
        <f t="shared" si="35"/>
        <v>0.48297525563449173</v>
      </c>
      <c r="Z93" s="75">
        <f t="shared" si="36"/>
        <v>0.20860236092088957</v>
      </c>
      <c r="AA93" s="75">
        <f t="shared" si="36"/>
        <v>6.1284155247041783E-2</v>
      </c>
      <c r="AC93" s="74">
        <f t="shared" si="37"/>
        <v>41763</v>
      </c>
      <c r="AD93" s="75">
        <f t="shared" si="39"/>
        <v>-8.2880117872132675E-2</v>
      </c>
      <c r="AE93" s="75">
        <f t="shared" si="40"/>
        <v>-4.9905382418196531E-2</v>
      </c>
      <c r="AF93" s="75">
        <f t="shared" si="41"/>
        <v>0.56282320073944758</v>
      </c>
      <c r="AG93" s="75">
        <f t="shared" si="42"/>
        <v>0.19655396976092776</v>
      </c>
      <c r="AH93" s="75">
        <f t="shared" si="43"/>
        <v>1.0095465202813543</v>
      </c>
      <c r="AI93" s="75">
        <f t="shared" si="44"/>
        <v>0.50853110104259636</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41413</v>
      </c>
      <c r="K94" s="87">
        <v>2592.0479999999998</v>
      </c>
      <c r="L94" s="87">
        <v>2282.87</v>
      </c>
      <c r="M94" s="87">
        <v>8453.8857000000007</v>
      </c>
      <c r="N94" s="107">
        <v>41413</v>
      </c>
      <c r="O94" s="87">
        <v>1692.87</v>
      </c>
      <c r="P94" s="87">
        <v>11352.33</v>
      </c>
      <c r="Q94" s="87">
        <v>2658.88</v>
      </c>
      <c r="R94" s="87">
        <v>2742.3839427112493</v>
      </c>
      <c r="T94" s="74">
        <f t="shared" si="30"/>
        <v>41413</v>
      </c>
      <c r="U94" s="75">
        <f t="shared" si="31"/>
        <v>-0.127867058715465</v>
      </c>
      <c r="V94" s="75">
        <f t="shared" si="32"/>
        <v>-0.15503368398532935</v>
      </c>
      <c r="W94" s="75">
        <f t="shared" si="33"/>
        <v>0.53120685781291499</v>
      </c>
      <c r="X94" s="75">
        <f t="shared" si="34"/>
        <v>-3.8366708054067278E-3</v>
      </c>
      <c r="Y94" s="75">
        <f t="shared" si="35"/>
        <v>0.57335164606715106</v>
      </c>
      <c r="Z94" s="75">
        <f t="shared" si="36"/>
        <v>0.2386356225135331</v>
      </c>
      <c r="AA94" s="75">
        <f t="shared" si="36"/>
        <v>-1.4756749075854891E-3</v>
      </c>
      <c r="AC94" s="74">
        <f t="shared" si="37"/>
        <v>41770</v>
      </c>
      <c r="AD94" s="75">
        <f t="shared" si="39"/>
        <v>-9.3394461658205641E-2</v>
      </c>
      <c r="AE94" s="75">
        <f t="shared" si="40"/>
        <v>-5.7042961445914142E-2</v>
      </c>
      <c r="AF94" s="75">
        <f t="shared" si="41"/>
        <v>0.52629128151451332</v>
      </c>
      <c r="AG94" s="75">
        <f t="shared" si="42"/>
        <v>0.17255258883806324</v>
      </c>
      <c r="AH94" s="75">
        <f t="shared" si="43"/>
        <v>0.8832875879232116</v>
      </c>
      <c r="AI94" s="75">
        <f t="shared" si="44"/>
        <v>0.50482558825015578</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41420</v>
      </c>
      <c r="K95" s="87">
        <v>2597.2280000000001</v>
      </c>
      <c r="L95" s="87">
        <v>2288.5329999999999</v>
      </c>
      <c r="M95" s="87">
        <v>8798.5224999999991</v>
      </c>
      <c r="N95" s="107">
        <v>41420</v>
      </c>
      <c r="O95" s="87">
        <v>1740.55</v>
      </c>
      <c r="P95" s="87">
        <v>11990.08</v>
      </c>
      <c r="Q95" s="87">
        <v>2743.5</v>
      </c>
      <c r="R95" s="87">
        <v>2819.1340662185412</v>
      </c>
      <c r="T95" s="74">
        <f t="shared" si="30"/>
        <v>41420</v>
      </c>
      <c r="U95" s="75">
        <f t="shared" si="31"/>
        <v>-0.12612417099276296</v>
      </c>
      <c r="V95" s="75">
        <f t="shared" si="32"/>
        <v>-0.15293761883593804</v>
      </c>
      <c r="W95" s="75">
        <f t="shared" si="33"/>
        <v>0.59362906818354921</v>
      </c>
      <c r="X95" s="75">
        <f t="shared" si="34"/>
        <v>2.4220455575235667E-2</v>
      </c>
      <c r="Y95" s="75">
        <f t="shared" si="35"/>
        <v>0.66173922925750261</v>
      </c>
      <c r="Z95" s="75">
        <f t="shared" si="36"/>
        <v>0.27805573413086626</v>
      </c>
      <c r="AA95" s="75">
        <f t="shared" si="36"/>
        <v>2.6469670046597393E-2</v>
      </c>
      <c r="AC95" s="74">
        <f t="shared" si="37"/>
        <v>41777</v>
      </c>
      <c r="AD95" s="75">
        <f t="shared" si="39"/>
        <v>-8.8278766914060447E-2</v>
      </c>
      <c r="AE95" s="75">
        <f t="shared" si="40"/>
        <v>-4.9836927676158438E-2</v>
      </c>
      <c r="AF95" s="75">
        <f t="shared" si="41"/>
        <v>0.50888789691921743</v>
      </c>
      <c r="AG95" s="75">
        <f t="shared" si="42"/>
        <v>0.14776659265129344</v>
      </c>
      <c r="AH95" s="75">
        <f t="shared" si="43"/>
        <v>0.82536669680795738</v>
      </c>
      <c r="AI95" s="75">
        <f t="shared" si="44"/>
        <v>0.47513095619073287</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41427</v>
      </c>
      <c r="K96" s="87">
        <v>2606.4259999999999</v>
      </c>
      <c r="L96" s="87">
        <v>2300.5949999999998</v>
      </c>
      <c r="M96" s="87">
        <v>9458.6983</v>
      </c>
      <c r="N96" s="107">
        <v>41427</v>
      </c>
      <c r="O96" s="87">
        <v>1846.53</v>
      </c>
      <c r="P96" s="87">
        <v>13282.65</v>
      </c>
      <c r="Q96" s="87">
        <v>2811.01</v>
      </c>
      <c r="R96" s="87">
        <v>2849.620318814555</v>
      </c>
      <c r="T96" s="74">
        <f t="shared" si="30"/>
        <v>41427</v>
      </c>
      <c r="U96" s="75">
        <f t="shared" si="31"/>
        <v>-0.12302936765812755</v>
      </c>
      <c r="V96" s="75">
        <f t="shared" si="32"/>
        <v>-0.14847307039307056</v>
      </c>
      <c r="W96" s="75">
        <f t="shared" si="33"/>
        <v>0.71320316087824076</v>
      </c>
      <c r="X96" s="75">
        <f t="shared" si="34"/>
        <v>8.6584009556370134E-2</v>
      </c>
      <c r="Y96" s="75">
        <f t="shared" si="35"/>
        <v>0.84088017540309723</v>
      </c>
      <c r="Z96" s="75">
        <f t="shared" si="36"/>
        <v>0.30950517557835133</v>
      </c>
      <c r="AA96" s="75">
        <f t="shared" si="36"/>
        <v>3.7569962869904883E-2</v>
      </c>
      <c r="AC96" s="74">
        <f t="shared" si="37"/>
        <v>41784</v>
      </c>
      <c r="AD96" s="75">
        <f t="shared" si="39"/>
        <v>-8.7232770696131223E-2</v>
      </c>
      <c r="AE96" s="75">
        <f t="shared" si="40"/>
        <v>-4.6055506480694786E-2</v>
      </c>
      <c r="AF96" s="75">
        <f t="shared" si="41"/>
        <v>0.55915613232955907</v>
      </c>
      <c r="AG96" s="75">
        <f t="shared" si="42"/>
        <v>0.18072827988795681</v>
      </c>
      <c r="AH96" s="75">
        <f t="shared" si="43"/>
        <v>0.91604183504445169</v>
      </c>
      <c r="AI96" s="75">
        <f t="shared" si="44"/>
        <v>0.48857186168331346</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41434</v>
      </c>
      <c r="K97" s="87">
        <v>2484.16</v>
      </c>
      <c r="L97" s="87">
        <v>2210.8980000000001</v>
      </c>
      <c r="M97" s="87">
        <v>8466.0910000000003</v>
      </c>
      <c r="N97" s="107">
        <v>41434</v>
      </c>
      <c r="O97" s="87">
        <v>1663.75</v>
      </c>
      <c r="P97" s="87">
        <v>11295.82</v>
      </c>
      <c r="Q97" s="87">
        <v>2647.93</v>
      </c>
      <c r="R97" s="87">
        <v>2912.9063310553461</v>
      </c>
      <c r="T97" s="74">
        <f t="shared" si="30"/>
        <v>41434</v>
      </c>
      <c r="U97" s="75">
        <f t="shared" si="31"/>
        <v>-0.16416757428049533</v>
      </c>
      <c r="V97" s="75">
        <f t="shared" si="32"/>
        <v>-0.18167292130335788</v>
      </c>
      <c r="W97" s="75">
        <f t="shared" si="33"/>
        <v>0.53341753817042958</v>
      </c>
      <c r="X97" s="75">
        <f t="shared" si="34"/>
        <v>-2.0972231212376236E-2</v>
      </c>
      <c r="Y97" s="75">
        <f t="shared" si="35"/>
        <v>0.56551976472479604</v>
      </c>
      <c r="Z97" s="75">
        <f t="shared" si="36"/>
        <v>0.2335345799442845</v>
      </c>
      <c r="AA97" s="75">
        <f t="shared" si="36"/>
        <v>6.0612915272131751E-2</v>
      </c>
      <c r="AC97" s="74">
        <f t="shared" si="37"/>
        <v>41791</v>
      </c>
      <c r="AD97" s="75">
        <f t="shared" si="39"/>
        <v>-8.381267745716714E-2</v>
      </c>
      <c r="AE97" s="75">
        <f t="shared" si="40"/>
        <v>-4.3878551910262353E-2</v>
      </c>
      <c r="AF97" s="75">
        <f t="shared" si="41"/>
        <v>0.56935062103879308</v>
      </c>
      <c r="AG97" s="75">
        <f t="shared" si="42"/>
        <v>0.19179920126166139</v>
      </c>
      <c r="AH97" s="75">
        <f t="shared" si="43"/>
        <v>0.89186585258508244</v>
      </c>
      <c r="AI97" s="75">
        <f t="shared" si="44"/>
        <v>0.47326697096786852</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41441</v>
      </c>
      <c r="K98" s="87">
        <v>2416.7710000000002</v>
      </c>
      <c r="L98" s="87">
        <v>2162.0410000000002</v>
      </c>
      <c r="M98" s="87">
        <v>8913.0702000000001</v>
      </c>
      <c r="N98" s="107">
        <v>41441</v>
      </c>
      <c r="O98" s="87">
        <v>1714.92</v>
      </c>
      <c r="P98" s="87">
        <v>12351.95</v>
      </c>
      <c r="Q98" s="87">
        <v>2661.74</v>
      </c>
      <c r="R98" s="87">
        <v>2983.1354875343859</v>
      </c>
      <c r="T98" s="74">
        <f t="shared" si="30"/>
        <v>41441</v>
      </c>
      <c r="U98" s="75">
        <f t="shared" si="31"/>
        <v>-0.18684160145137463</v>
      </c>
      <c r="V98" s="75">
        <f t="shared" si="32"/>
        <v>-0.19975652628372409</v>
      </c>
      <c r="W98" s="75">
        <f t="shared" si="33"/>
        <v>0.61437647712789967</v>
      </c>
      <c r="X98" s="75">
        <f t="shared" si="34"/>
        <v>9.1385732527553554E-3</v>
      </c>
      <c r="Y98" s="75">
        <f t="shared" si="35"/>
        <v>0.71189181997344564</v>
      </c>
      <c r="Z98" s="75">
        <f t="shared" si="36"/>
        <v>0.2399679496138114</v>
      </c>
      <c r="AA98" s="75">
        <f t="shared" si="36"/>
        <v>8.6183923030335396E-2</v>
      </c>
      <c r="AC98" s="74">
        <f t="shared" si="37"/>
        <v>41798</v>
      </c>
      <c r="AD98" s="75">
        <f t="shared" si="39"/>
        <v>-9.3052452334309255E-2</v>
      </c>
      <c r="AE98" s="75">
        <f t="shared" si="40"/>
        <v>-4.8218395008242654E-2</v>
      </c>
      <c r="AF98" s="75">
        <f t="shared" si="41"/>
        <v>0.62787005897690151</v>
      </c>
      <c r="AG98" s="75">
        <f t="shared" si="42"/>
        <v>0.2170088896909399</v>
      </c>
      <c r="AH98" s="75">
        <f t="shared" si="43"/>
        <v>0.99989917338177259</v>
      </c>
      <c r="AI98" s="75">
        <f t="shared" si="44"/>
        <v>0.48018392818042477</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41448</v>
      </c>
      <c r="K99" s="87">
        <v>2317.3939999999998</v>
      </c>
      <c r="L99" s="87">
        <v>2073.0949999999998</v>
      </c>
      <c r="M99" s="87">
        <v>8109.7307000000001</v>
      </c>
      <c r="N99" s="107">
        <v>41448</v>
      </c>
      <c r="O99" s="87">
        <v>1597.3</v>
      </c>
      <c r="P99" s="87">
        <v>10991.17</v>
      </c>
      <c r="Q99" s="87">
        <v>2491.48</v>
      </c>
      <c r="R99" s="87">
        <v>3057.4408380487171</v>
      </c>
      <c r="T99" s="74">
        <f t="shared" si="30"/>
        <v>41448</v>
      </c>
      <c r="U99" s="75">
        <f t="shared" si="31"/>
        <v>-0.22027846500715509</v>
      </c>
      <c r="V99" s="75">
        <f t="shared" si="32"/>
        <v>-0.23267840704970777</v>
      </c>
      <c r="W99" s="75">
        <f t="shared" si="33"/>
        <v>0.46887191328550015</v>
      </c>
      <c r="X99" s="75">
        <f t="shared" si="34"/>
        <v>-6.0074497319626552E-2</v>
      </c>
      <c r="Y99" s="75">
        <f t="shared" si="35"/>
        <v>0.52329745626702961</v>
      </c>
      <c r="Z99" s="75">
        <f t="shared" si="36"/>
        <v>0.16065256076995471</v>
      </c>
      <c r="AA99" s="75">
        <f t="shared" si="36"/>
        <v>0.11323910622971067</v>
      </c>
      <c r="AC99" s="74">
        <f t="shared" si="37"/>
        <v>41805</v>
      </c>
      <c r="AD99" s="75">
        <f t="shared" si="39"/>
        <v>-7.5409869496889326E-2</v>
      </c>
      <c r="AE99" s="75">
        <f t="shared" si="40"/>
        <v>-2.9107800277194618E-2</v>
      </c>
      <c r="AF99" s="75">
        <f t="shared" si="41"/>
        <v>0.66930581287270674</v>
      </c>
      <c r="AG99" s="75">
        <f t="shared" si="42"/>
        <v>0.26239103655522511</v>
      </c>
      <c r="AH99" s="75">
        <f t="shared" si="43"/>
        <v>0.98030039930541668</v>
      </c>
      <c r="AI99" s="75">
        <f t="shared" si="44"/>
        <v>0.53972478145896119</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41455</v>
      </c>
      <c r="K100" s="87">
        <v>2200.6390000000001</v>
      </c>
      <c r="L100" s="87">
        <v>1979.2059999999999</v>
      </c>
      <c r="M100" s="87">
        <v>8105.5756000000001</v>
      </c>
      <c r="N100" s="107">
        <v>41455</v>
      </c>
      <c r="O100" s="87">
        <v>1530.88</v>
      </c>
      <c r="P100" s="87">
        <v>10739.41</v>
      </c>
      <c r="Q100" s="87">
        <v>2453.92</v>
      </c>
      <c r="R100" s="87">
        <v>3204.375809759008</v>
      </c>
      <c r="T100" s="74">
        <f t="shared" si="30"/>
        <v>41455</v>
      </c>
      <c r="U100" s="75">
        <f t="shared" si="31"/>
        <v>-0.25956241405426972</v>
      </c>
      <c r="V100" s="75">
        <f t="shared" si="32"/>
        <v>-0.267429856954565</v>
      </c>
      <c r="W100" s="75">
        <f t="shared" si="33"/>
        <v>0.46811932236569409</v>
      </c>
      <c r="X100" s="75">
        <f t="shared" si="34"/>
        <v>-9.9159110033600228E-2</v>
      </c>
      <c r="Y100" s="75">
        <f t="shared" si="35"/>
        <v>0.48840532307376727</v>
      </c>
      <c r="Z100" s="75">
        <f t="shared" si="36"/>
        <v>0.14315528598447802</v>
      </c>
      <c r="AA100" s="75">
        <f t="shared" si="36"/>
        <v>0.16673932593798346</v>
      </c>
      <c r="AC100" s="74">
        <f t="shared" si="37"/>
        <v>41812</v>
      </c>
      <c r="AD100" s="75">
        <f t="shared" si="39"/>
        <v>-9.2197216596416776E-2</v>
      </c>
      <c r="AE100" s="75">
        <f t="shared" si="40"/>
        <v>-4.9757220099812538E-2</v>
      </c>
      <c r="AF100" s="75">
        <f t="shared" si="41"/>
        <v>0.64712310247511406</v>
      </c>
      <c r="AG100" s="75">
        <f t="shared" si="42"/>
        <v>0.24748334654102377</v>
      </c>
      <c r="AH100" s="75">
        <f t="shared" si="43"/>
        <v>0.90250866228684368</v>
      </c>
      <c r="AI100" s="75">
        <f t="shared" si="44"/>
        <v>0.51844054055571442</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41462</v>
      </c>
      <c r="K101" s="87">
        <v>2226.8490000000002</v>
      </c>
      <c r="L101" s="87">
        <v>2007.1990000000001</v>
      </c>
      <c r="M101" s="87">
        <v>8359.0195999999996</v>
      </c>
      <c r="N101" s="107">
        <v>41462</v>
      </c>
      <c r="O101" s="87">
        <v>1565.94</v>
      </c>
      <c r="P101" s="87">
        <v>10796.43</v>
      </c>
      <c r="Q101" s="87">
        <v>2470.41</v>
      </c>
      <c r="R101" s="87">
        <v>3245.7699917339969</v>
      </c>
      <c r="T101" s="74">
        <f t="shared" si="30"/>
        <v>41462</v>
      </c>
      <c r="U101" s="75">
        <f t="shared" si="31"/>
        <v>-0.25074367134924747</v>
      </c>
      <c r="V101" s="75">
        <f t="shared" si="32"/>
        <v>-0.25706871414564514</v>
      </c>
      <c r="W101" s="75">
        <f t="shared" si="33"/>
        <v>0.51402427124281647</v>
      </c>
      <c r="X101" s="75">
        <f t="shared" si="34"/>
        <v>-7.8528177757901441E-2</v>
      </c>
      <c r="Y101" s="75">
        <f t="shared" si="35"/>
        <v>0.49630788676410664</v>
      </c>
      <c r="Z101" s="75">
        <f t="shared" si="36"/>
        <v>0.15083712999972043</v>
      </c>
      <c r="AA101" s="75">
        <f t="shared" si="36"/>
        <v>0.1818112846727129</v>
      </c>
      <c r="AC101" s="74">
        <f t="shared" si="37"/>
        <v>41819</v>
      </c>
      <c r="AD101" s="75">
        <f t="shared" si="39"/>
        <v>-8.6449335673441929E-2</v>
      </c>
      <c r="AE101" s="75">
        <f t="shared" si="40"/>
        <v>-4.5145433506064259E-2</v>
      </c>
      <c r="AF101" s="75">
        <f t="shared" si="41"/>
        <v>0.69871728123952637</v>
      </c>
      <c r="AG101" s="75">
        <f t="shared" si="42"/>
        <v>0.28532534071917848</v>
      </c>
      <c r="AH101" s="75">
        <f t="shared" si="43"/>
        <v>0.94513431545928106</v>
      </c>
      <c r="AI101" s="75">
        <f t="shared" si="44"/>
        <v>0.5242009286239635</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41469</v>
      </c>
      <c r="K102" s="87">
        <v>2275.373</v>
      </c>
      <c r="L102" s="87">
        <v>2039.4860000000001</v>
      </c>
      <c r="M102" s="87">
        <v>8596.1244999999999</v>
      </c>
      <c r="N102" s="107">
        <v>41469</v>
      </c>
      <c r="O102" s="87">
        <v>1609.67</v>
      </c>
      <c r="P102" s="87">
        <v>11376.79</v>
      </c>
      <c r="Q102" s="87">
        <v>2519.5</v>
      </c>
      <c r="R102" s="87">
        <v>3250.8319660043367</v>
      </c>
      <c r="T102" s="74">
        <f t="shared" si="30"/>
        <v>41469</v>
      </c>
      <c r="U102" s="75">
        <f t="shared" si="31"/>
        <v>-0.23441705284415393</v>
      </c>
      <c r="V102" s="75">
        <f t="shared" si="32"/>
        <v>-0.24511821874066564</v>
      </c>
      <c r="W102" s="75">
        <f t="shared" si="33"/>
        <v>0.55696980679708186</v>
      </c>
      <c r="X102" s="75">
        <f t="shared" si="34"/>
        <v>-5.2795414825319686E-2</v>
      </c>
      <c r="Y102" s="75">
        <f t="shared" si="35"/>
        <v>0.57674162691362074</v>
      </c>
      <c r="Z102" s="75">
        <f t="shared" si="36"/>
        <v>0.17370563956359297</v>
      </c>
      <c r="AA102" s="75">
        <f t="shared" si="36"/>
        <v>0.18365439072478851</v>
      </c>
      <c r="AC102" s="74">
        <f t="shared" si="37"/>
        <v>41826</v>
      </c>
      <c r="AD102" s="75">
        <f t="shared" si="39"/>
        <v>-7.4367696985687015E-2</v>
      </c>
      <c r="AE102" s="75">
        <f t="shared" si="40"/>
        <v>-3.4424764487555271E-2</v>
      </c>
      <c r="AF102" s="75">
        <f t="shared" si="41"/>
        <v>0.70380630912618014</v>
      </c>
      <c r="AG102" s="75">
        <f t="shared" si="42"/>
        <v>0.2881656479745156</v>
      </c>
      <c r="AH102" s="75">
        <f t="shared" si="43"/>
        <v>0.99408003712980197</v>
      </c>
      <c r="AI102" s="75">
        <f t="shared" si="44"/>
        <v>0.54501917322149418</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41476</v>
      </c>
      <c r="K103" s="87">
        <v>2190.4780000000001</v>
      </c>
      <c r="L103" s="87">
        <v>1992.6479999999999</v>
      </c>
      <c r="M103" s="87">
        <v>8604.9388999999992</v>
      </c>
      <c r="N103" s="107">
        <v>41476</v>
      </c>
      <c r="O103" s="87">
        <v>1627.71</v>
      </c>
      <c r="P103" s="87">
        <v>11419.77</v>
      </c>
      <c r="Q103" s="87">
        <v>2442.44</v>
      </c>
      <c r="R103" s="87">
        <v>3196.5944321232569</v>
      </c>
      <c r="T103" s="74">
        <f t="shared" si="30"/>
        <v>41476</v>
      </c>
      <c r="U103" s="75">
        <f t="shared" si="31"/>
        <v>-0.26298123300221832</v>
      </c>
      <c r="V103" s="75">
        <f t="shared" si="32"/>
        <v>-0.2624545244915385</v>
      </c>
      <c r="W103" s="75">
        <f t="shared" si="33"/>
        <v>0.55856631167146231</v>
      </c>
      <c r="X103" s="75">
        <f t="shared" si="34"/>
        <v>-4.2179841001771301E-2</v>
      </c>
      <c r="Y103" s="75">
        <f t="shared" si="35"/>
        <v>0.58269834714179991</v>
      </c>
      <c r="Z103" s="75">
        <f t="shared" si="36"/>
        <v>0.13780734363790526</v>
      </c>
      <c r="AA103" s="75">
        <f t="shared" si="36"/>
        <v>0.16390606297614396</v>
      </c>
      <c r="AC103" s="74">
        <f t="shared" si="37"/>
        <v>41833</v>
      </c>
      <c r="AD103" s="75">
        <f t="shared" si="39"/>
        <v>-8.7404837498836985E-2</v>
      </c>
      <c r="AE103" s="75">
        <f t="shared" si="40"/>
        <v>-4.0245293033182694E-2</v>
      </c>
      <c r="AF103" s="75">
        <f t="shared" si="41"/>
        <v>0.6626156814633537</v>
      </c>
      <c r="AG103" s="75">
        <f t="shared" si="42"/>
        <v>0.27620811135259826</v>
      </c>
      <c r="AH103" s="75">
        <f t="shared" si="43"/>
        <v>0.99405763121464052</v>
      </c>
      <c r="AI103" s="75">
        <f t="shared" si="44"/>
        <v>0.51442623503057039</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41483</v>
      </c>
      <c r="K104" s="87">
        <v>2224.0079999999998</v>
      </c>
      <c r="L104" s="87">
        <v>2010.85</v>
      </c>
      <c r="M104" s="87">
        <v>9752.0864999999994</v>
      </c>
      <c r="N104" s="107">
        <v>41483</v>
      </c>
      <c r="O104" s="87">
        <v>1765.59</v>
      </c>
      <c r="P104" s="87">
        <v>14082.49</v>
      </c>
      <c r="Q104" s="87">
        <v>2700.22</v>
      </c>
      <c r="R104" s="87">
        <v>3094.0346030386363</v>
      </c>
      <c r="T104" s="74">
        <f t="shared" si="30"/>
        <v>41483</v>
      </c>
      <c r="U104" s="75">
        <f t="shared" si="31"/>
        <v>-0.25169956787824288</v>
      </c>
      <c r="V104" s="75">
        <f t="shared" si="32"/>
        <v>-0.25571735729231171</v>
      </c>
      <c r="W104" s="75">
        <f t="shared" si="33"/>
        <v>0.76634298790965971</v>
      </c>
      <c r="X104" s="75">
        <f t="shared" si="34"/>
        <v>3.8955154496613353E-2</v>
      </c>
      <c r="Y104" s="75">
        <f t="shared" si="35"/>
        <v>0.95173227189697562</v>
      </c>
      <c r="Z104" s="75">
        <f t="shared" si="36"/>
        <v>0.25789380514483229</v>
      </c>
      <c r="AA104" s="75">
        <f t="shared" si="36"/>
        <v>0.12656319404982264</v>
      </c>
      <c r="AC104" s="74">
        <f t="shared" si="37"/>
        <v>41840</v>
      </c>
      <c r="AD104" s="75">
        <f t="shared" si="39"/>
        <v>-8.0549781050304414E-2</v>
      </c>
      <c r="AE104" s="75">
        <f t="shared" si="40"/>
        <v>-3.4569175861169921E-2</v>
      </c>
      <c r="AF104" s="75">
        <f t="shared" si="41"/>
        <v>0.67995464432624741</v>
      </c>
      <c r="AG104" s="75">
        <f t="shared" si="42"/>
        <v>0.26541965147389979</v>
      </c>
      <c r="AH104" s="75">
        <f t="shared" si="43"/>
        <v>1.0166523962326055</v>
      </c>
      <c r="AI104" s="75">
        <f t="shared" si="44"/>
        <v>0.53053960126436595</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41490</v>
      </c>
      <c r="K105" s="87">
        <v>2247.2629999999999</v>
      </c>
      <c r="L105" s="87">
        <v>2029.4179999999999</v>
      </c>
      <c r="M105" s="87">
        <v>9755.2621999999992</v>
      </c>
      <c r="N105" s="107">
        <v>41490</v>
      </c>
      <c r="O105" s="87">
        <v>1793.4</v>
      </c>
      <c r="P105" s="87">
        <v>13517.69</v>
      </c>
      <c r="Q105" s="87">
        <v>2704.66</v>
      </c>
      <c r="R105" s="87">
        <v>2922.6217449541432</v>
      </c>
      <c r="T105" s="74">
        <f t="shared" si="30"/>
        <v>41490</v>
      </c>
      <c r="U105" s="75">
        <f t="shared" si="31"/>
        <v>-0.24387507869070779</v>
      </c>
      <c r="V105" s="75">
        <f t="shared" si="32"/>
        <v>-0.24884472128773827</v>
      </c>
      <c r="W105" s="75">
        <f t="shared" si="33"/>
        <v>0.76691818537398748</v>
      </c>
      <c r="X105" s="75">
        <f t="shared" si="34"/>
        <v>5.5319850063846321E-2</v>
      </c>
      <c r="Y105" s="75">
        <f t="shared" si="35"/>
        <v>0.87345503632518318</v>
      </c>
      <c r="Z105" s="75">
        <f t="shared" si="36"/>
        <v>0.25996217309071934</v>
      </c>
      <c r="AA105" s="75">
        <f t="shared" si="36"/>
        <v>6.4150376586428637E-2</v>
      </c>
      <c r="AC105" s="81">
        <f>J156</f>
        <v>41845</v>
      </c>
      <c r="AD105" s="75">
        <f t="shared" si="39"/>
        <v>-3.9631870510596467E-2</v>
      </c>
      <c r="AE105" s="75">
        <f t="shared" si="40"/>
        <v>-2.8985425704097789E-3</v>
      </c>
      <c r="AF105" s="75">
        <f t="shared" si="41"/>
        <v>0.68080586270129873</v>
      </c>
      <c r="AG105" s="75">
        <f t="shared" si="42"/>
        <v>0.23925273242265654</v>
      </c>
      <c r="AH105" s="75">
        <f t="shared" si="43"/>
        <v>1.0646234605935967</v>
      </c>
      <c r="AI105" s="75">
        <f t="shared" si="44"/>
        <v>0.55901590563294068</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41497</v>
      </c>
      <c r="K106" s="87">
        <v>2286.0100000000002</v>
      </c>
      <c r="L106" s="87">
        <v>2052.2350000000001</v>
      </c>
      <c r="M106" s="87">
        <v>9481.0967000000001</v>
      </c>
      <c r="N106" s="107">
        <v>41497</v>
      </c>
      <c r="O106" s="87">
        <v>1725.77</v>
      </c>
      <c r="P106" s="87">
        <v>13062.58</v>
      </c>
      <c r="Q106" s="87">
        <v>2737.46</v>
      </c>
      <c r="R106" s="87">
        <v>3022.2080502718691</v>
      </c>
      <c r="T106" s="74">
        <f t="shared" si="30"/>
        <v>41497</v>
      </c>
      <c r="U106" s="75">
        <f t="shared" si="31"/>
        <v>-0.23083807664601108</v>
      </c>
      <c r="V106" s="75">
        <f t="shared" si="32"/>
        <v>-0.24039938868776245</v>
      </c>
      <c r="W106" s="75">
        <f t="shared" si="33"/>
        <v>0.717260062627461</v>
      </c>
      <c r="X106" s="75">
        <f t="shared" si="34"/>
        <v>1.5523217154390645E-2</v>
      </c>
      <c r="Y106" s="75">
        <f t="shared" si="35"/>
        <v>0.81038004928361351</v>
      </c>
      <c r="Z106" s="75">
        <f t="shared" si="36"/>
        <v>0.27524200836664159</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41504</v>
      </c>
      <c r="K107" s="87">
        <v>2304.1439999999998</v>
      </c>
      <c r="L107" s="87">
        <v>2068.4520000000002</v>
      </c>
      <c r="M107" s="87">
        <v>9112.2670999999991</v>
      </c>
      <c r="N107" s="107">
        <v>41504</v>
      </c>
      <c r="O107" s="87">
        <v>1671.41</v>
      </c>
      <c r="P107" s="87">
        <v>12774.35</v>
      </c>
      <c r="Q107" s="87">
        <v>2705.96</v>
      </c>
      <c r="R107" s="87">
        <v>3125.522952220118</v>
      </c>
      <c r="T107" s="74">
        <f t="shared" si="30"/>
        <v>41504</v>
      </c>
      <c r="U107" s="75">
        <f t="shared" si="31"/>
        <v>-0.22473662375730941</v>
      </c>
      <c r="V107" s="75">
        <f t="shared" si="32"/>
        <v>-0.23439693618419899</v>
      </c>
      <c r="W107" s="75">
        <f t="shared" si="33"/>
        <v>0.65045594048462241</v>
      </c>
      <c r="X107" s="75">
        <f t="shared" si="34"/>
        <v>-1.6464731462465965E-2</v>
      </c>
      <c r="Y107" s="75">
        <f t="shared" si="35"/>
        <v>0.77043343524526775</v>
      </c>
      <c r="Z107" s="75">
        <f t="shared" si="36"/>
        <v>0.26056777631811889</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41511</v>
      </c>
      <c r="K108" s="87">
        <v>2286.9290000000001</v>
      </c>
      <c r="L108" s="87">
        <v>2057.4580000000001</v>
      </c>
      <c r="M108" s="87">
        <v>9247.3655999999992</v>
      </c>
      <c r="N108" s="107">
        <v>41511</v>
      </c>
      <c r="O108" s="87">
        <v>1703.36</v>
      </c>
      <c r="P108" s="87">
        <v>12946.48</v>
      </c>
      <c r="Q108" s="87">
        <v>2648.64</v>
      </c>
      <c r="R108" s="87">
        <v>3240.8866229671385</v>
      </c>
      <c r="T108" s="74">
        <f t="shared" si="30"/>
        <v>41511</v>
      </c>
      <c r="U108" s="75">
        <f t="shared" si="31"/>
        <v>-0.23052886548439666</v>
      </c>
      <c r="V108" s="75">
        <f t="shared" si="32"/>
        <v>-0.23846618221146521</v>
      </c>
      <c r="W108" s="75">
        <f t="shared" si="33"/>
        <v>0.67492560532528123</v>
      </c>
      <c r="X108" s="75">
        <f t="shared" si="34"/>
        <v>2.3361323769115483E-3</v>
      </c>
      <c r="Y108" s="75">
        <f t="shared" si="35"/>
        <v>0.79428942065421348</v>
      </c>
      <c r="Z108" s="75">
        <f t="shared" si="36"/>
        <v>0.23386533247617192</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41518</v>
      </c>
      <c r="K109" s="87">
        <v>2313.91</v>
      </c>
      <c r="L109" s="87">
        <v>2098.3820000000001</v>
      </c>
      <c r="M109" s="87">
        <v>8697.6882999999998</v>
      </c>
      <c r="N109" s="107">
        <v>41518</v>
      </c>
      <c r="O109" s="87">
        <v>1587.64</v>
      </c>
      <c r="P109" s="87">
        <v>12279.42</v>
      </c>
      <c r="Q109" s="87">
        <v>2566.38</v>
      </c>
      <c r="R109" s="87">
        <v>3419.6036338125928</v>
      </c>
      <c r="T109" s="74">
        <f t="shared" si="30"/>
        <v>41518</v>
      </c>
      <c r="U109" s="75">
        <f t="shared" si="31"/>
        <v>-0.22145070840983716</v>
      </c>
      <c r="V109" s="75">
        <f t="shared" si="32"/>
        <v>-0.22331884508031696</v>
      </c>
      <c r="W109" s="75">
        <f t="shared" si="33"/>
        <v>0.5753655117526788</v>
      </c>
      <c r="X109" s="75">
        <f t="shared" si="34"/>
        <v>-6.575888995463075E-2</v>
      </c>
      <c r="Y109" s="75">
        <f t="shared" si="35"/>
        <v>0.7018396813473442</v>
      </c>
      <c r="Z109" s="75">
        <f t="shared" si="36"/>
        <v>0.19554462364088665</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41525</v>
      </c>
      <c r="K110" s="87">
        <v>2357.7820000000002</v>
      </c>
      <c r="L110" s="87">
        <v>2139.9929999999999</v>
      </c>
      <c r="M110" s="87">
        <v>9062.6412999999993</v>
      </c>
      <c r="N110" s="107">
        <v>41525</v>
      </c>
      <c r="O110" s="87">
        <v>1688.56</v>
      </c>
      <c r="P110" s="87">
        <v>12419.91</v>
      </c>
      <c r="Q110" s="87">
        <v>2636.66</v>
      </c>
      <c r="R110" s="87">
        <v>3547.6444377033204</v>
      </c>
      <c r="T110" s="74">
        <f t="shared" si="30"/>
        <v>41525</v>
      </c>
      <c r="U110" s="75">
        <f t="shared" si="31"/>
        <v>-0.20668932420706176</v>
      </c>
      <c r="V110" s="75">
        <f t="shared" si="32"/>
        <v>-0.20791722633913312</v>
      </c>
      <c r="W110" s="75">
        <f t="shared" si="33"/>
        <v>0.64146748618313465</v>
      </c>
      <c r="X110" s="75">
        <f t="shared" si="34"/>
        <v>-6.3728749727844924E-3</v>
      </c>
      <c r="Y110" s="75">
        <f t="shared" si="35"/>
        <v>0.72131058932447067</v>
      </c>
      <c r="Z110" s="75">
        <f t="shared" si="36"/>
        <v>0.22828446581136852</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41532</v>
      </c>
      <c r="K111" s="87">
        <v>2488.902</v>
      </c>
      <c r="L111" s="87">
        <v>2236.2170000000001</v>
      </c>
      <c r="M111" s="87">
        <v>9140.5776999999998</v>
      </c>
      <c r="N111" s="107">
        <v>41532</v>
      </c>
      <c r="O111" s="87">
        <v>1661.2</v>
      </c>
      <c r="P111" s="87">
        <v>13221.57</v>
      </c>
      <c r="Q111" s="87">
        <v>2701.27</v>
      </c>
      <c r="R111" s="87">
        <v>3532.8715360123106</v>
      </c>
      <c r="T111" s="74">
        <f t="shared" si="30"/>
        <v>41532</v>
      </c>
      <c r="U111" s="75">
        <f t="shared" si="31"/>
        <v>-0.16257205814515696</v>
      </c>
      <c r="V111" s="75">
        <f t="shared" si="32"/>
        <v>-0.172301515066833</v>
      </c>
      <c r="W111" s="75">
        <f t="shared" si="33"/>
        <v>0.6555836872282057</v>
      </c>
      <c r="X111" s="75">
        <f t="shared" si="34"/>
        <v>-2.2472769640871193E-2</v>
      </c>
      <c r="Y111" s="75">
        <f t="shared" si="35"/>
        <v>0.83241492478566603</v>
      </c>
      <c r="Z111" s="75">
        <f t="shared" si="36"/>
        <v>0.25838294621311642</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41539</v>
      </c>
      <c r="K112" s="87">
        <v>2432.5100000000002</v>
      </c>
      <c r="L112" s="87">
        <v>2191.8510000000001</v>
      </c>
      <c r="M112" s="87">
        <v>9161.7453999999998</v>
      </c>
      <c r="N112" s="107">
        <v>41539</v>
      </c>
      <c r="O112" s="87">
        <v>1680.5</v>
      </c>
      <c r="P112" s="87">
        <v>13120.27</v>
      </c>
      <c r="Q112" s="87">
        <v>2675</v>
      </c>
      <c r="R112" s="87">
        <v>3484.7753479285393</v>
      </c>
      <c r="T112" s="74">
        <f t="shared" si="30"/>
        <v>41539</v>
      </c>
      <c r="U112" s="75">
        <f t="shared" si="31"/>
        <v>-0.18154598178581383</v>
      </c>
      <c r="V112" s="75">
        <f t="shared" si="32"/>
        <v>-0.18872285118159504</v>
      </c>
      <c r="W112" s="75">
        <f t="shared" si="33"/>
        <v>0.6594176789042614</v>
      </c>
      <c r="X112" s="75">
        <f t="shared" si="34"/>
        <v>-1.1115753299713482E-2</v>
      </c>
      <c r="Y112" s="75">
        <f t="shared" si="35"/>
        <v>0.81837547017620693</v>
      </c>
      <c r="Z112" s="75">
        <f t="shared" si="36"/>
        <v>0.24614510253328503</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41546</v>
      </c>
      <c r="K113" s="87">
        <v>2394.971</v>
      </c>
      <c r="L113" s="87">
        <v>2160.027</v>
      </c>
      <c r="M113" s="87">
        <v>9143.5858000000007</v>
      </c>
      <c r="N113" s="107">
        <v>41546</v>
      </c>
      <c r="O113" s="87">
        <v>1655.49</v>
      </c>
      <c r="P113" s="87">
        <v>13092.09</v>
      </c>
      <c r="Q113" s="87">
        <v>2622.92</v>
      </c>
      <c r="R113" s="87">
        <v>3456.2034322337604</v>
      </c>
      <c r="T113" s="74">
        <f t="shared" si="30"/>
        <v>41546</v>
      </c>
      <c r="U113" s="75">
        <f t="shared" si="31"/>
        <v>-0.19417653433842108</v>
      </c>
      <c r="V113" s="75">
        <f t="shared" si="32"/>
        <v>-0.20050197484647792</v>
      </c>
      <c r="W113" s="75">
        <f t="shared" si="33"/>
        <v>0.65612852820576806</v>
      </c>
      <c r="X113" s="75">
        <f t="shared" si="34"/>
        <v>-2.5832798827814751E-2</v>
      </c>
      <c r="Y113" s="75">
        <f t="shared" si="35"/>
        <v>0.81446992396796847</v>
      </c>
      <c r="Z113" s="75">
        <f t="shared" si="36"/>
        <v>0.22188370554639403</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41553</v>
      </c>
      <c r="K114" s="87">
        <v>2409.0369999999998</v>
      </c>
      <c r="L114" s="87">
        <v>2174.665</v>
      </c>
      <c r="M114" s="87">
        <v>9328.6484</v>
      </c>
      <c r="N114" s="107">
        <v>41553</v>
      </c>
      <c r="O114" s="87">
        <v>1678.85</v>
      </c>
      <c r="P114" s="87">
        <v>13457.36</v>
      </c>
      <c r="Q114" s="87">
        <v>2642.49</v>
      </c>
      <c r="R114" s="87">
        <v>3654.966385429268</v>
      </c>
      <c r="T114" s="74">
        <f t="shared" si="30"/>
        <v>41553</v>
      </c>
      <c r="U114" s="75">
        <f t="shared" si="31"/>
        <v>-0.18944382030221951</v>
      </c>
      <c r="V114" s="75">
        <f t="shared" si="32"/>
        <v>-0.19508396289931373</v>
      </c>
      <c r="W114" s="75">
        <f t="shared" si="33"/>
        <v>0.68964792180777601</v>
      </c>
      <c r="X114" s="75">
        <f t="shared" si="34"/>
        <v>-1.2086689929916128E-2</v>
      </c>
      <c r="Y114" s="75">
        <f t="shared" si="35"/>
        <v>0.8650937303371411</v>
      </c>
      <c r="Z114" s="75">
        <f t="shared" si="36"/>
        <v>0.23100036336193641</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41560</v>
      </c>
      <c r="K115" s="87">
        <v>2468.5079999999998</v>
      </c>
      <c r="L115" s="87">
        <v>2228.1460000000002</v>
      </c>
      <c r="M115" s="87">
        <v>10089.9413</v>
      </c>
      <c r="N115" s="107">
        <v>41560</v>
      </c>
      <c r="O115" s="87">
        <v>1843.51</v>
      </c>
      <c r="P115" s="87">
        <v>13956.37</v>
      </c>
      <c r="Q115" s="87">
        <v>2739.85</v>
      </c>
      <c r="R115" s="87">
        <v>3540.096819270831</v>
      </c>
      <c r="T115" s="74">
        <f t="shared" si="30"/>
        <v>41560</v>
      </c>
      <c r="U115" s="75">
        <f t="shared" si="31"/>
        <v>-0.16943392150747016</v>
      </c>
      <c r="V115" s="75">
        <f t="shared" si="32"/>
        <v>-0.17528886131806698</v>
      </c>
      <c r="W115" s="75">
        <f t="shared" si="33"/>
        <v>0.82753681108910171</v>
      </c>
      <c r="X115" s="75">
        <f t="shared" si="34"/>
        <v>8.4806901299878223E-2</v>
      </c>
      <c r="Y115" s="75">
        <f t="shared" si="35"/>
        <v>0.93425294301894013</v>
      </c>
      <c r="Z115" s="75">
        <f t="shared" si="36"/>
        <v>0.27635538660778347</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41567</v>
      </c>
      <c r="K116" s="87">
        <v>2426.0540000000001</v>
      </c>
      <c r="L116" s="87">
        <v>2193.7800000000002</v>
      </c>
      <c r="M116" s="87">
        <v>10799.4408</v>
      </c>
      <c r="N116" s="107">
        <v>41567</v>
      </c>
      <c r="O116" s="87">
        <v>1910.53</v>
      </c>
      <c r="P116" s="87">
        <v>16860.740000000002</v>
      </c>
      <c r="Q116" s="87">
        <v>2937.46</v>
      </c>
      <c r="R116" s="87">
        <v>3696.9584544960167</v>
      </c>
      <c r="T116" s="74">
        <f t="shared" si="30"/>
        <v>41567</v>
      </c>
      <c r="U116" s="75">
        <f t="shared" si="31"/>
        <v>-0.18371819860777594</v>
      </c>
      <c r="V116" s="75">
        <f t="shared" si="32"/>
        <v>-0.18800886395341632</v>
      </c>
      <c r="W116" s="75">
        <f t="shared" si="33"/>
        <v>0.95604464033676151</v>
      </c>
      <c r="X116" s="75">
        <f t="shared" si="34"/>
        <v>0.12424458187938026</v>
      </c>
      <c r="Y116" s="75">
        <f t="shared" si="35"/>
        <v>1.3367778273632158</v>
      </c>
      <c r="Z116" s="75">
        <f t="shared" si="36"/>
        <v>0.36841173565884988</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41574</v>
      </c>
      <c r="K117" s="87">
        <v>2368.5590000000002</v>
      </c>
      <c r="L117" s="87">
        <v>2132.9549999999999</v>
      </c>
      <c r="M117" s="87">
        <v>10477.7791</v>
      </c>
      <c r="N117" s="107">
        <v>41574</v>
      </c>
      <c r="O117" s="87">
        <v>1874.19</v>
      </c>
      <c r="P117" s="87">
        <v>17053</v>
      </c>
      <c r="Q117" s="87">
        <v>2968.54</v>
      </c>
      <c r="R117" s="87">
        <v>3605.9776741276937</v>
      </c>
      <c r="T117" s="74">
        <f t="shared" si="30"/>
        <v>41574</v>
      </c>
      <c r="U117" s="75">
        <f t="shared" si="31"/>
        <v>-0.2030632429353324</v>
      </c>
      <c r="V117" s="75">
        <f t="shared" si="32"/>
        <v>-0.21052222484194383</v>
      </c>
      <c r="W117" s="75">
        <f t="shared" si="33"/>
        <v>0.89778378628526179</v>
      </c>
      <c r="X117" s="75">
        <f t="shared" si="34"/>
        <v>0.10286043815722112</v>
      </c>
      <c r="Y117" s="75">
        <f t="shared" si="35"/>
        <v>1.3634236866249596</v>
      </c>
      <c r="Z117" s="75">
        <f t="shared" si="36"/>
        <v>0.38289031128005901</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41581</v>
      </c>
      <c r="K118" s="87">
        <v>2384.96</v>
      </c>
      <c r="L118" s="87">
        <v>2149.5619999999999</v>
      </c>
      <c r="M118" s="87">
        <v>9615.7477999999992</v>
      </c>
      <c r="N118" s="107">
        <v>41581</v>
      </c>
      <c r="O118" s="87">
        <v>1728.24</v>
      </c>
      <c r="P118" s="87">
        <v>15147.46</v>
      </c>
      <c r="Q118" s="87">
        <v>2849.59</v>
      </c>
      <c r="R118" s="87">
        <v>3504.0459166543324</v>
      </c>
      <c r="T118" s="74">
        <f t="shared" si="30"/>
        <v>41581</v>
      </c>
      <c r="U118" s="75">
        <f t="shared" si="31"/>
        <v>-0.1975448835646697</v>
      </c>
      <c r="V118" s="75">
        <f t="shared" si="32"/>
        <v>-0.20437542033268319</v>
      </c>
      <c r="W118" s="75">
        <f t="shared" si="33"/>
        <v>0.74164869231192077</v>
      </c>
      <c r="X118" s="75">
        <f t="shared" si="34"/>
        <v>1.6976679867481748E-2</v>
      </c>
      <c r="Y118" s="75">
        <f t="shared" si="35"/>
        <v>1.0993294878440221</v>
      </c>
      <c r="Z118" s="75">
        <f t="shared" si="36"/>
        <v>0.32747761597301817</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41588</v>
      </c>
      <c r="K119" s="87">
        <v>2307.9450000000002</v>
      </c>
      <c r="L119" s="87">
        <v>2106.127</v>
      </c>
      <c r="M119" s="87">
        <v>10137.174499999999</v>
      </c>
      <c r="N119" s="107">
        <v>41588</v>
      </c>
      <c r="O119" s="87">
        <v>1797.15</v>
      </c>
      <c r="P119" s="87">
        <v>16854.009999999998</v>
      </c>
      <c r="Q119" s="87">
        <v>2875.54</v>
      </c>
      <c r="R119" s="87">
        <v>3533.5515145708769</v>
      </c>
      <c r="T119" s="74">
        <f t="shared" si="30"/>
        <v>41588</v>
      </c>
      <c r="U119" s="75">
        <f t="shared" si="31"/>
        <v>-0.22345772100943484</v>
      </c>
      <c r="V119" s="75">
        <f t="shared" si="32"/>
        <v>-0.22045216230051201</v>
      </c>
      <c r="W119" s="75">
        <f t="shared" si="33"/>
        <v>0.83609190661830279</v>
      </c>
      <c r="X119" s="75">
        <f t="shared" si="34"/>
        <v>5.7526524223397768E-2</v>
      </c>
      <c r="Y119" s="75">
        <f t="shared" si="35"/>
        <v>1.3358450975554992</v>
      </c>
      <c r="Z119" s="75">
        <f t="shared" si="36"/>
        <v>0.33956638808918216</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41595</v>
      </c>
      <c r="K120" s="87">
        <v>2350.7339999999999</v>
      </c>
      <c r="L120" s="87">
        <v>2135.8270000000002</v>
      </c>
      <c r="M120" s="87">
        <v>10282.503199999999</v>
      </c>
      <c r="N120" s="107">
        <v>41595</v>
      </c>
      <c r="O120" s="87">
        <v>1846.24</v>
      </c>
      <c r="P120" s="87">
        <v>16712.04</v>
      </c>
      <c r="Q120" s="87">
        <v>2879.4</v>
      </c>
      <c r="R120" s="87">
        <v>3425.1806146223457</v>
      </c>
      <c r="T120" s="74">
        <f t="shared" si="30"/>
        <v>41595</v>
      </c>
      <c r="U120" s="75">
        <f t="shared" si="31"/>
        <v>-0.20906072819733268</v>
      </c>
      <c r="V120" s="75">
        <f t="shared" si="32"/>
        <v>-0.20945920186665634</v>
      </c>
      <c r="W120" s="75">
        <f t="shared" si="33"/>
        <v>0.86241451257416935</v>
      </c>
      <c r="X120" s="75">
        <f t="shared" si="34"/>
        <v>8.6413360088031466E-2</v>
      </c>
      <c r="Y120" s="75">
        <f t="shared" si="35"/>
        <v>1.316169072176379</v>
      </c>
      <c r="Z120" s="75">
        <f t="shared" si="36"/>
        <v>0.34136456382592173</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41602</v>
      </c>
      <c r="K121" s="87">
        <v>2397.962</v>
      </c>
      <c r="L121" s="87">
        <v>2196.3780000000002</v>
      </c>
      <c r="M121" s="87">
        <v>10269.0182</v>
      </c>
      <c r="N121" s="107">
        <v>41602</v>
      </c>
      <c r="O121" s="87">
        <v>1853.12</v>
      </c>
      <c r="P121" s="87">
        <v>16575.97</v>
      </c>
      <c r="Q121" s="87">
        <v>2932.62</v>
      </c>
      <c r="R121" s="87">
        <v>3361.5747613453455</v>
      </c>
      <c r="T121" s="74">
        <f t="shared" si="30"/>
        <v>41602</v>
      </c>
      <c r="U121" s="75">
        <f t="shared" si="31"/>
        <v>-0.1931701680877258</v>
      </c>
      <c r="V121" s="75">
        <f t="shared" si="32"/>
        <v>-0.18704725751546503</v>
      </c>
      <c r="W121" s="75">
        <f t="shared" si="33"/>
        <v>0.85997204703697805</v>
      </c>
      <c r="X121" s="75">
        <f t="shared" si="34"/>
        <v>9.0461871612754985E-2</v>
      </c>
      <c r="Y121" s="75">
        <f t="shared" si="35"/>
        <v>1.2973107445484509</v>
      </c>
      <c r="Z121" s="75">
        <f t="shared" si="36"/>
        <v>0.36615702825837837</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41609</v>
      </c>
      <c r="K122" s="87">
        <v>2438.944</v>
      </c>
      <c r="L122" s="87">
        <v>2220.5039999999999</v>
      </c>
      <c r="M122" s="87">
        <v>10463.3642</v>
      </c>
      <c r="N122" s="107">
        <v>41609</v>
      </c>
      <c r="O122" s="87">
        <v>1892.35</v>
      </c>
      <c r="P122" s="87">
        <v>16785.32</v>
      </c>
      <c r="Q122" s="87">
        <v>2957.72</v>
      </c>
      <c r="R122" s="87">
        <v>3289.5741903751805</v>
      </c>
      <c r="T122" s="74">
        <f t="shared" si="30"/>
        <v>41609</v>
      </c>
      <c r="U122" s="75">
        <f t="shared" si="31"/>
        <v>-0.17938116718970132</v>
      </c>
      <c r="V122" s="75">
        <f t="shared" si="32"/>
        <v>-0.17811742036303413</v>
      </c>
      <c r="W122" s="75">
        <f t="shared" si="33"/>
        <v>0.89517289296141578</v>
      </c>
      <c r="X122" s="75">
        <f t="shared" si="34"/>
        <v>0.11354662555387507</v>
      </c>
      <c r="Y122" s="75">
        <f t="shared" si="35"/>
        <v>1.3263251554318689</v>
      </c>
      <c r="Z122" s="75">
        <f t="shared" si="36"/>
        <v>0.37784982903355036</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41616</v>
      </c>
      <c r="K123" s="87">
        <v>2452.2869999999998</v>
      </c>
      <c r="L123" s="87">
        <v>2237.1080000000002</v>
      </c>
      <c r="M123" s="87">
        <v>9907.4074999999993</v>
      </c>
      <c r="N123" s="107">
        <v>41616</v>
      </c>
      <c r="O123" s="87">
        <v>1728.71</v>
      </c>
      <c r="P123" s="87">
        <v>16870.189999999999</v>
      </c>
      <c r="Q123" s="87">
        <v>2985.22</v>
      </c>
      <c r="R123" s="87">
        <v>3289.3765185323768</v>
      </c>
      <c r="T123" s="74">
        <f t="shared" si="30"/>
        <v>41616</v>
      </c>
      <c r="U123" s="75">
        <f t="shared" si="31"/>
        <v>-0.17489171721209307</v>
      </c>
      <c r="V123" s="75">
        <f t="shared" si="32"/>
        <v>-0.17197172625381729</v>
      </c>
      <c r="W123" s="75">
        <f t="shared" si="33"/>
        <v>0.79447544543299253</v>
      </c>
      <c r="X123" s="75">
        <f t="shared" si="34"/>
        <v>1.7253249695478923E-2</v>
      </c>
      <c r="Y123" s="75">
        <f t="shared" si="35"/>
        <v>1.3380875296935155</v>
      </c>
      <c r="Z123" s="75">
        <f t="shared" si="36"/>
        <v>0.39066066653622911</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41623</v>
      </c>
      <c r="K124" s="87">
        <v>2406.6390000000001</v>
      </c>
      <c r="L124" s="87">
        <v>2196.0749999999998</v>
      </c>
      <c r="M124" s="87">
        <v>10070.3392</v>
      </c>
      <c r="N124" s="107">
        <v>41623</v>
      </c>
      <c r="O124" s="87">
        <v>1775.87</v>
      </c>
      <c r="P124" s="87">
        <v>16525.009999999998</v>
      </c>
      <c r="Q124" s="87">
        <v>2966.19</v>
      </c>
      <c r="R124" s="87">
        <v>3417.7282304009677</v>
      </c>
      <c r="T124" s="74">
        <f t="shared" si="30"/>
        <v>41623</v>
      </c>
      <c r="U124" s="75">
        <f t="shared" si="31"/>
        <v>-0.19025066291979453</v>
      </c>
      <c r="V124" s="75">
        <f t="shared" si="32"/>
        <v>-0.18715940791989127</v>
      </c>
      <c r="W124" s="75">
        <f t="shared" si="33"/>
        <v>0.82398638812235458</v>
      </c>
      <c r="X124" s="75">
        <f t="shared" si="34"/>
        <v>4.5004383925996816E-2</v>
      </c>
      <c r="Y124" s="75">
        <f t="shared" si="35"/>
        <v>1.2902480534635732</v>
      </c>
      <c r="Z124" s="75">
        <f t="shared" si="36"/>
        <v>0.38179556698437556</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41630</v>
      </c>
      <c r="K125" s="87">
        <v>2278.136</v>
      </c>
      <c r="L125" s="87">
        <v>2084.7939999999999</v>
      </c>
      <c r="M125" s="87">
        <v>9680.6409999999996</v>
      </c>
      <c r="N125" s="107">
        <v>41630</v>
      </c>
      <c r="O125" s="87">
        <v>1727.64</v>
      </c>
      <c r="P125" s="87">
        <v>16094.94</v>
      </c>
      <c r="Q125" s="87">
        <v>2817.35</v>
      </c>
      <c r="R125" s="87">
        <v>3333.2176223001698</v>
      </c>
      <c r="T125" s="74">
        <f t="shared" si="30"/>
        <v>41630</v>
      </c>
      <c r="U125" s="75">
        <f t="shared" si="31"/>
        <v>-0.23348740057044248</v>
      </c>
      <c r="V125" s="75">
        <f t="shared" si="32"/>
        <v>-0.22834821701214292</v>
      </c>
      <c r="W125" s="75">
        <f t="shared" si="33"/>
        <v>0.7534024486781119</v>
      </c>
      <c r="X125" s="75">
        <f t="shared" si="34"/>
        <v>1.6623612001953614E-2</v>
      </c>
      <c r="Y125" s="75">
        <f t="shared" si="35"/>
        <v>1.230643431115201</v>
      </c>
      <c r="Z125" s="75">
        <f t="shared" si="36"/>
        <v>0.31245865593351407</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41637</v>
      </c>
      <c r="K126" s="87">
        <v>2303.4780000000001</v>
      </c>
      <c r="L126" s="87">
        <v>2101.2510000000002</v>
      </c>
      <c r="M126" s="87">
        <v>9964.7307999999994</v>
      </c>
      <c r="N126" s="107">
        <v>41637</v>
      </c>
      <c r="O126" s="87">
        <v>1781.79</v>
      </c>
      <c r="P126" s="87">
        <v>15840.61</v>
      </c>
      <c r="Q126" s="87">
        <v>2823.76</v>
      </c>
      <c r="R126" s="87">
        <v>3330.9467181253099</v>
      </c>
      <c r="T126" s="74">
        <f t="shared" si="30"/>
        <v>41637</v>
      </c>
      <c r="U126" s="75">
        <f t="shared" si="31"/>
        <v>-0.22496070932165668</v>
      </c>
      <c r="V126" s="75">
        <f t="shared" si="32"/>
        <v>-0.2222569325050735</v>
      </c>
      <c r="W126" s="75">
        <f t="shared" si="33"/>
        <v>0.80485810651776046</v>
      </c>
      <c r="X126" s="75">
        <f t="shared" si="34"/>
        <v>4.848798686587541E-2</v>
      </c>
      <c r="Y126" s="75">
        <f t="shared" si="35"/>
        <v>1.1953951143252333</v>
      </c>
      <c r="Z126" s="75">
        <f t="shared" si="36"/>
        <v>0.31544474569322944</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41644</v>
      </c>
      <c r="K127" s="87">
        <v>2290.779</v>
      </c>
      <c r="L127" s="87">
        <v>2083.136</v>
      </c>
      <c r="M127" s="87">
        <v>9939.0501999999997</v>
      </c>
      <c r="N127" s="107">
        <v>41644</v>
      </c>
      <c r="O127" s="87">
        <v>1783.67</v>
      </c>
      <c r="P127" s="87">
        <v>15486.89</v>
      </c>
      <c r="Q127" s="87">
        <v>2863.1</v>
      </c>
      <c r="R127" s="87">
        <v>3223.8529068826101</v>
      </c>
      <c r="T127" s="74">
        <f t="shared" si="30"/>
        <v>41644</v>
      </c>
      <c r="U127" s="75">
        <f t="shared" si="31"/>
        <v>-0.22923347596076693</v>
      </c>
      <c r="V127" s="75">
        <f t="shared" si="32"/>
        <v>-0.22896189810302958</v>
      </c>
      <c r="W127" s="75">
        <f t="shared" si="33"/>
        <v>0.80020671753189454</v>
      </c>
      <c r="X127" s="75">
        <f t="shared" si="34"/>
        <v>4.9594266177863888E-2</v>
      </c>
      <c r="Y127" s="75">
        <f t="shared" si="35"/>
        <v>1.1463720552486492</v>
      </c>
      <c r="Z127" s="75">
        <f t="shared" si="36"/>
        <v>0.33377123105160678</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41651</v>
      </c>
      <c r="K128" s="87">
        <v>2204.8510000000001</v>
      </c>
      <c r="L128" s="87">
        <v>2013.298</v>
      </c>
      <c r="M128" s="87">
        <v>9758.0491000000002</v>
      </c>
      <c r="N128" s="107">
        <v>41651</v>
      </c>
      <c r="O128" s="87">
        <v>1766.34</v>
      </c>
      <c r="P128" s="87">
        <v>14763.38</v>
      </c>
      <c r="Q128" s="87">
        <v>2697.31</v>
      </c>
      <c r="R128" s="87">
        <v>3453.1130778541456</v>
      </c>
      <c r="T128" s="74">
        <f t="shared" si="30"/>
        <v>41651</v>
      </c>
      <c r="U128" s="75">
        <f t="shared" si="31"/>
        <v>-0.25814522426893771</v>
      </c>
      <c r="V128" s="75">
        <f t="shared" si="32"/>
        <v>-0.25481127085655142</v>
      </c>
      <c r="W128" s="75">
        <f t="shared" si="33"/>
        <v>0.76742296158500722</v>
      </c>
      <c r="X128" s="75">
        <f t="shared" si="34"/>
        <v>3.9396489328523687E-2</v>
      </c>
      <c r="Y128" s="75">
        <f t="shared" si="35"/>
        <v>1.0460987501697763</v>
      </c>
      <c r="Z128" s="75">
        <f t="shared" si="36"/>
        <v>0.25653818561273067</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41658</v>
      </c>
      <c r="K129" s="87">
        <v>2178.4879999999998</v>
      </c>
      <c r="L129" s="87">
        <v>2004.9490000000001</v>
      </c>
      <c r="M129" s="87">
        <v>9347.0650999999998</v>
      </c>
      <c r="N129" s="107">
        <v>41658</v>
      </c>
      <c r="O129" s="87">
        <v>1704.87</v>
      </c>
      <c r="P129" s="87">
        <v>13655.07</v>
      </c>
      <c r="Q129" s="87">
        <v>2658</v>
      </c>
      <c r="R129" s="87">
        <v>3369.5091591076921</v>
      </c>
      <c r="T129" s="74">
        <f t="shared" si="30"/>
        <v>41658</v>
      </c>
      <c r="U129" s="75">
        <f t="shared" si="31"/>
        <v>-0.26701544609009398</v>
      </c>
      <c r="V129" s="75">
        <f t="shared" si="32"/>
        <v>-0.25790151417851304</v>
      </c>
      <c r="W129" s="75">
        <f t="shared" si="33"/>
        <v>0.69298363964676724</v>
      </c>
      <c r="X129" s="75">
        <f t="shared" si="34"/>
        <v>3.2246865051575035E-3</v>
      </c>
      <c r="Y129" s="75">
        <f t="shared" si="35"/>
        <v>0.89249492057244373</v>
      </c>
      <c r="Z129" s="75">
        <f t="shared" si="36"/>
        <v>0.23822567571344733</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41665</v>
      </c>
      <c r="K130" s="87">
        <v>2245.6779999999999</v>
      </c>
      <c r="L130" s="87">
        <v>2054.3919999999998</v>
      </c>
      <c r="M130" s="87">
        <v>10032.8496</v>
      </c>
      <c r="N130" s="107">
        <v>41665</v>
      </c>
      <c r="O130" s="87">
        <v>1783.97</v>
      </c>
      <c r="P130" s="87">
        <v>14725.88</v>
      </c>
      <c r="Q130" s="87">
        <v>2820.04</v>
      </c>
      <c r="R130" s="87">
        <v>3143.8450218858397</v>
      </c>
      <c r="T130" s="74">
        <f t="shared" si="30"/>
        <v>41665</v>
      </c>
      <c r="U130" s="75">
        <f t="shared" si="31"/>
        <v>-0.24440837541666971</v>
      </c>
      <c r="V130" s="75">
        <f t="shared" si="32"/>
        <v>-0.2396010110562532</v>
      </c>
      <c r="W130" s="75">
        <f t="shared" si="33"/>
        <v>0.81719609846695218</v>
      </c>
      <c r="X130" s="75">
        <f t="shared" si="34"/>
        <v>4.9770800110627844E-2</v>
      </c>
      <c r="Y130" s="75">
        <f t="shared" si="35"/>
        <v>1.0409015187003314</v>
      </c>
      <c r="Z130" s="75">
        <f t="shared" si="36"/>
        <v>0.31371178876559425</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41672</v>
      </c>
      <c r="K131" s="87">
        <v>2202.4499999999998</v>
      </c>
      <c r="L131" s="87">
        <v>2033.0830000000001</v>
      </c>
      <c r="M131" s="87">
        <v>9789.3003000000008</v>
      </c>
      <c r="N131" s="107">
        <v>41672</v>
      </c>
      <c r="O131" s="87">
        <v>1706.16</v>
      </c>
      <c r="P131" s="87">
        <v>14346.9</v>
      </c>
      <c r="Q131" s="87">
        <v>2842.6</v>
      </c>
      <c r="R131" s="87">
        <v>3193.9495012634079</v>
      </c>
      <c r="T131" s="74">
        <f t="shared" si="30"/>
        <v>41672</v>
      </c>
      <c r="U131" s="75">
        <f t="shared" si="31"/>
        <v>-0.25895307628094688</v>
      </c>
      <c r="V131" s="75">
        <f t="shared" si="32"/>
        <v>-0.24748818256753358</v>
      </c>
      <c r="W131" s="75">
        <f t="shared" si="33"/>
        <v>0.77308332339411989</v>
      </c>
      <c r="X131" s="75">
        <f t="shared" si="34"/>
        <v>3.9837824160433577E-3</v>
      </c>
      <c r="Y131" s="75">
        <f t="shared" si="35"/>
        <v>0.98837760450593026</v>
      </c>
      <c r="Z131" s="75">
        <f t="shared" si="36"/>
        <v>0.32422133400415531</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41679</v>
      </c>
      <c r="K132" s="87">
        <v>2212.4830000000002</v>
      </c>
      <c r="L132" s="87">
        <v>2044.4970000000001</v>
      </c>
      <c r="M132" s="87">
        <v>9956.2288000000008</v>
      </c>
      <c r="N132" s="107">
        <v>41679</v>
      </c>
      <c r="O132" s="87">
        <v>1735.94</v>
      </c>
      <c r="P132" s="87">
        <v>14717.27</v>
      </c>
      <c r="Q132" s="87">
        <v>2918.62</v>
      </c>
      <c r="R132" s="87">
        <v>3220.9803195593099</v>
      </c>
      <c r="T132" s="74">
        <f t="shared" ref="T132:T155" si="45">J132</f>
        <v>41679</v>
      </c>
      <c r="U132" s="75">
        <f t="shared" si="31"/>
        <v>-0.25557732482884876</v>
      </c>
      <c r="V132" s="75">
        <f t="shared" si="32"/>
        <v>-0.24326348053413194</v>
      </c>
      <c r="W132" s="75">
        <f t="shared" si="33"/>
        <v>0.80331818497551355</v>
      </c>
      <c r="X132" s="75">
        <f t="shared" si="34"/>
        <v>2.1507717475093946E-2</v>
      </c>
      <c r="Y132" s="75">
        <f t="shared" si="35"/>
        <v>1.0397082343549475</v>
      </c>
      <c r="Z132" s="75">
        <f t="shared" si="36"/>
        <v>0.35963514734792379</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41686</v>
      </c>
      <c r="K133" s="87">
        <v>2295.5749999999998</v>
      </c>
      <c r="L133" s="87">
        <v>2115.848</v>
      </c>
      <c r="M133" s="87">
        <v>10554.5576</v>
      </c>
      <c r="N133" s="107">
        <v>41686</v>
      </c>
      <c r="O133" s="87">
        <v>1863.34</v>
      </c>
      <c r="P133" s="87">
        <v>16113.48</v>
      </c>
      <c r="Q133" s="87">
        <v>3101.73</v>
      </c>
      <c r="R133" s="87">
        <v>3271.7882841690312</v>
      </c>
      <c r="T133" s="74">
        <f t="shared" si="45"/>
        <v>41686</v>
      </c>
      <c r="U133" s="75">
        <f t="shared" ref="U133:U156" si="46">K133/K$4-1</f>
        <v>-0.22761979072561678</v>
      </c>
      <c r="V133" s="75">
        <f t="shared" ref="V133:V156" si="47">L133/L$4-1</f>
        <v>-0.21685409602517491</v>
      </c>
      <c r="W133" s="75">
        <f t="shared" ref="W133:W156" si="48">M133/M$4-1</f>
        <v>0.91169026312970147</v>
      </c>
      <c r="X133" s="75">
        <f t="shared" ref="X133:X156" si="49">O133/O$4-1</f>
        <v>9.6475794255585612E-2</v>
      </c>
      <c r="Y133" s="75">
        <f t="shared" ref="Y133:Y156" si="50">P133/P$4-1</f>
        <v>1.2332129423536942</v>
      </c>
      <c r="Z133" s="75">
        <f t="shared" ref="Z133:AA156" si="51">Q133/Q$4-1</f>
        <v>0.44493669117030499</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41693</v>
      </c>
      <c r="K134" s="87">
        <v>2264.2939999999999</v>
      </c>
      <c r="L134" s="87">
        <v>2113.6930000000002</v>
      </c>
      <c r="M134" s="87">
        <v>10342.337</v>
      </c>
      <c r="N134" s="107">
        <v>41693</v>
      </c>
      <c r="O134" s="87">
        <v>1821.48</v>
      </c>
      <c r="P134" s="87">
        <v>15944.61</v>
      </c>
      <c r="Q134" s="87">
        <v>3022.06</v>
      </c>
      <c r="R134" s="87">
        <v>3171.0474726647053</v>
      </c>
      <c r="T134" s="74">
        <f t="shared" si="45"/>
        <v>41693</v>
      </c>
      <c r="U134" s="75">
        <f t="shared" si="46"/>
        <v>-0.23814474648890571</v>
      </c>
      <c r="V134" s="75">
        <f t="shared" si="47"/>
        <v>-0.21765173338998833</v>
      </c>
      <c r="W134" s="75">
        <f t="shared" si="48"/>
        <v>0.87325188702424117</v>
      </c>
      <c r="X134" s="75">
        <f t="shared" si="49"/>
        <v>7.1843426170566937E-2</v>
      </c>
      <c r="Y134" s="75">
        <f t="shared" si="50"/>
        <v>1.2098087696004924</v>
      </c>
      <c r="Z134" s="75">
        <f t="shared" si="51"/>
        <v>0.40782253030345395</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41700</v>
      </c>
      <c r="K135" s="87">
        <v>2178.971</v>
      </c>
      <c r="L135" s="87">
        <v>2056.3020000000001</v>
      </c>
      <c r="M135" s="87">
        <v>9506.9941999999992</v>
      </c>
      <c r="N135" s="107">
        <v>41700</v>
      </c>
      <c r="O135" s="87">
        <v>1689.79</v>
      </c>
      <c r="P135" s="87">
        <v>15062.54</v>
      </c>
      <c r="Q135" s="87">
        <v>2950.7</v>
      </c>
      <c r="R135" s="87">
        <v>3221.0849192946175</v>
      </c>
      <c r="T135" s="74">
        <f t="shared" si="45"/>
        <v>41700</v>
      </c>
      <c r="U135" s="75">
        <f t="shared" si="46"/>
        <v>-0.26685293358622031</v>
      </c>
      <c r="V135" s="75">
        <f t="shared" si="47"/>
        <v>-0.23889405636168537</v>
      </c>
      <c r="W135" s="75">
        <f t="shared" si="48"/>
        <v>0.72195073754399175</v>
      </c>
      <c r="X135" s="75">
        <f t="shared" si="49"/>
        <v>-5.6490858484515849E-3</v>
      </c>
      <c r="Y135" s="75">
        <f t="shared" si="50"/>
        <v>1.0875601839404161</v>
      </c>
      <c r="Z135" s="75">
        <f t="shared" si="51"/>
        <v>0.37457957160559396</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41707</v>
      </c>
      <c r="K136" s="87">
        <v>2168.3580000000002</v>
      </c>
      <c r="L136" s="87">
        <v>2057.9079999999999</v>
      </c>
      <c r="M136" s="87">
        <v>9533.0879999999997</v>
      </c>
      <c r="N136" s="107">
        <v>41707</v>
      </c>
      <c r="O136" s="87">
        <v>1687.06</v>
      </c>
      <c r="P136" s="87">
        <v>15524.39</v>
      </c>
      <c r="Q136" s="87">
        <v>3003.72</v>
      </c>
      <c r="R136" s="87">
        <v>3106.3473523375956</v>
      </c>
      <c r="T136" s="74">
        <f t="shared" si="45"/>
        <v>41707</v>
      </c>
      <c r="U136" s="75">
        <f t="shared" si="46"/>
        <v>-0.27042383462889108</v>
      </c>
      <c r="V136" s="75">
        <f t="shared" si="47"/>
        <v>-0.23829962220489176</v>
      </c>
      <c r="W136" s="75">
        <f t="shared" si="48"/>
        <v>0.72667696722396014</v>
      </c>
      <c r="X136" s="75">
        <f t="shared" si="49"/>
        <v>-7.2555446366049381E-3</v>
      </c>
      <c r="Y136" s="75">
        <f t="shared" si="50"/>
        <v>1.1515692867180936</v>
      </c>
      <c r="Z136" s="75">
        <f t="shared" si="51"/>
        <v>0.39927886631075826</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41714</v>
      </c>
      <c r="K137" s="87">
        <v>2122.8359999999998</v>
      </c>
      <c r="L137" s="87">
        <v>2004.3389999999999</v>
      </c>
      <c r="M137" s="87">
        <v>9221.7471999999998</v>
      </c>
      <c r="N137" s="107">
        <v>41714</v>
      </c>
      <c r="O137" s="87">
        <v>1657.72</v>
      </c>
      <c r="P137" s="87">
        <v>14657.73</v>
      </c>
      <c r="Q137" s="87">
        <v>2871.39</v>
      </c>
      <c r="R137" s="87">
        <v>3145.7548949684174</v>
      </c>
      <c r="T137" s="74">
        <f t="shared" si="45"/>
        <v>41714</v>
      </c>
      <c r="U137" s="75">
        <f t="shared" si="46"/>
        <v>-0.28574038577036487</v>
      </c>
      <c r="V137" s="75">
        <f t="shared" si="47"/>
        <v>-0.25812729552075719</v>
      </c>
      <c r="W137" s="75">
        <f t="shared" si="48"/>
        <v>0.67028548229094764</v>
      </c>
      <c r="X137" s="75">
        <f t="shared" si="49"/>
        <v>-2.452056326093488E-2</v>
      </c>
      <c r="Y137" s="75">
        <f t="shared" si="50"/>
        <v>1.0314564167098612</v>
      </c>
      <c r="Z137" s="75">
        <f t="shared" si="51"/>
        <v>0.33763311624786874</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41721</v>
      </c>
      <c r="K138" s="87">
        <v>2158.7979999999998</v>
      </c>
      <c r="L138" s="87">
        <v>2047.6189999999999</v>
      </c>
      <c r="M138" s="87">
        <v>9066.4856</v>
      </c>
      <c r="N138" s="107">
        <v>41721</v>
      </c>
      <c r="O138" s="87">
        <v>1604.86</v>
      </c>
      <c r="P138" s="87">
        <v>14486.94</v>
      </c>
      <c r="Q138" s="87">
        <v>2882.14</v>
      </c>
      <c r="R138" s="87">
        <v>3116.4158977821444</v>
      </c>
      <c r="T138" s="74">
        <f t="shared" si="45"/>
        <v>41721</v>
      </c>
      <c r="U138" s="75">
        <f t="shared" si="46"/>
        <v>-0.27364043822522899</v>
      </c>
      <c r="V138" s="75">
        <f t="shared" si="47"/>
        <v>-0.24210792422185934</v>
      </c>
      <c r="W138" s="75">
        <f t="shared" si="48"/>
        <v>0.64216378357020365</v>
      </c>
      <c r="X138" s="75">
        <f t="shared" si="49"/>
        <v>-5.5625842213971044E-2</v>
      </c>
      <c r="Y138" s="75">
        <f t="shared" si="50"/>
        <v>1.0077861457054236</v>
      </c>
      <c r="Z138" s="75">
        <f t="shared" si="51"/>
        <v>0.34264098908982499</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41728</v>
      </c>
      <c r="K139" s="87">
        <v>2151.9650000000001</v>
      </c>
      <c r="L139" s="87">
        <v>2041.712</v>
      </c>
      <c r="M139" s="87">
        <v>8477.3503999999994</v>
      </c>
      <c r="N139" s="107">
        <v>41728</v>
      </c>
      <c r="O139" s="87">
        <v>1528.14</v>
      </c>
      <c r="P139" s="87">
        <v>13887.7</v>
      </c>
      <c r="Q139" s="87">
        <v>2786.64</v>
      </c>
      <c r="R139" s="87">
        <v>2920.9686077171132</v>
      </c>
      <c r="T139" s="74">
        <f t="shared" si="45"/>
        <v>41728</v>
      </c>
      <c r="U139" s="75">
        <f t="shared" si="46"/>
        <v>-0.27593950228106323</v>
      </c>
      <c r="V139" s="75">
        <f t="shared" si="47"/>
        <v>-0.24429430190814838</v>
      </c>
      <c r="W139" s="75">
        <f t="shared" si="48"/>
        <v>0.53545689274732644</v>
      </c>
      <c r="X139" s="75">
        <f t="shared" si="49"/>
        <v>-0.1007714532861792</v>
      </c>
      <c r="Y139" s="75">
        <f t="shared" si="50"/>
        <v>0.92473577275209351</v>
      </c>
      <c r="Z139" s="75">
        <f t="shared" si="51"/>
        <v>0.29815244430779542</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41735</v>
      </c>
      <c r="K140" s="87">
        <v>2185.4720000000002</v>
      </c>
      <c r="L140" s="87">
        <v>2058.8310000000001</v>
      </c>
      <c r="M140" s="87">
        <v>8731.6653000000006</v>
      </c>
      <c r="N140" s="107">
        <v>41735</v>
      </c>
      <c r="O140" s="87">
        <v>1575.11</v>
      </c>
      <c r="P140" s="87">
        <v>14375.4</v>
      </c>
      <c r="Q140" s="87">
        <v>2824.41</v>
      </c>
      <c r="R140" s="87">
        <v>3099.0621020057624</v>
      </c>
      <c r="T140" s="74">
        <f t="shared" si="45"/>
        <v>41735</v>
      </c>
      <c r="U140" s="75">
        <f t="shared" si="46"/>
        <v>-0.2646655758477483</v>
      </c>
      <c r="V140" s="75">
        <f t="shared" si="47"/>
        <v>-0.23795798912474186</v>
      </c>
      <c r="W140" s="75">
        <f t="shared" si="48"/>
        <v>0.58151958305836371</v>
      </c>
      <c r="X140" s="75">
        <f t="shared" si="49"/>
        <v>-7.3132123879745214E-2</v>
      </c>
      <c r="Y140" s="75">
        <f t="shared" si="50"/>
        <v>0.99232750042270812</v>
      </c>
      <c r="Z140" s="75">
        <f t="shared" si="51"/>
        <v>0.31574754730692911</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41742</v>
      </c>
      <c r="K141" s="87">
        <v>2270.6660000000002</v>
      </c>
      <c r="L141" s="87">
        <v>2130.5419999999999</v>
      </c>
      <c r="M141" s="87">
        <v>8782.4956000000002</v>
      </c>
      <c r="N141" s="107">
        <v>41742</v>
      </c>
      <c r="O141" s="87">
        <v>1577.01</v>
      </c>
      <c r="P141" s="87">
        <v>14157.62</v>
      </c>
      <c r="Q141" s="87">
        <v>2839.85</v>
      </c>
      <c r="R141" s="87">
        <v>3226.5026673911525</v>
      </c>
      <c r="T141" s="74">
        <f t="shared" si="45"/>
        <v>41742</v>
      </c>
      <c r="U141" s="75">
        <f t="shared" si="46"/>
        <v>-0.23600079271109553</v>
      </c>
      <c r="V141" s="75">
        <f t="shared" si="47"/>
        <v>-0.21141535661052602</v>
      </c>
      <c r="W141" s="75">
        <f t="shared" si="48"/>
        <v>0.59072620196790115</v>
      </c>
      <c r="X141" s="75">
        <f t="shared" si="49"/>
        <v>-7.2014075638905828E-2</v>
      </c>
      <c r="Y141" s="75">
        <f t="shared" si="50"/>
        <v>0.96214475190495863</v>
      </c>
      <c r="Z141" s="75">
        <f t="shared" si="51"/>
        <v>0.32294025025388762</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41749</v>
      </c>
      <c r="K142" s="87">
        <v>2224.4789999999998</v>
      </c>
      <c r="L142" s="87">
        <v>2097.748</v>
      </c>
      <c r="M142" s="87">
        <v>8787.7939000000006</v>
      </c>
      <c r="N142" s="107">
        <v>41749</v>
      </c>
      <c r="O142" s="87">
        <v>1584.29</v>
      </c>
      <c r="P142" s="87">
        <v>14337.55</v>
      </c>
      <c r="Q142" s="87">
        <v>2833.8</v>
      </c>
      <c r="R142" s="87">
        <v>3222.7344055563672</v>
      </c>
      <c r="T142" s="74">
        <f t="shared" si="45"/>
        <v>41749</v>
      </c>
      <c r="U142" s="75">
        <f t="shared" si="46"/>
        <v>-0.25154109295210536</v>
      </c>
      <c r="V142" s="75">
        <f t="shared" si="47"/>
        <v>-0.22355350962291176</v>
      </c>
      <c r="W142" s="75">
        <f t="shared" si="48"/>
        <v>0.59168585455638478</v>
      </c>
      <c r="X142" s="75">
        <f t="shared" si="49"/>
        <v>-6.7730185537163368E-2</v>
      </c>
      <c r="Y142" s="75">
        <f t="shared" si="50"/>
        <v>0.98708176145954885</v>
      </c>
      <c r="Z142" s="75">
        <f t="shared" si="51"/>
        <v>0.32012186600329828</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41756</v>
      </c>
      <c r="K143" s="87">
        <v>2167.826</v>
      </c>
      <c r="L143" s="87">
        <v>2036.519</v>
      </c>
      <c r="M143" s="87">
        <v>8414.7484000000004</v>
      </c>
      <c r="N143" s="107">
        <v>41756</v>
      </c>
      <c r="O143" s="87">
        <v>1540.55</v>
      </c>
      <c r="P143" s="87">
        <v>13508.96</v>
      </c>
      <c r="Q143" s="87">
        <v>2693.26</v>
      </c>
      <c r="R143" s="87">
        <v>3364.7055250570829</v>
      </c>
      <c r="T143" s="74">
        <f t="shared" si="45"/>
        <v>41756</v>
      </c>
      <c r="U143" s="75">
        <f t="shared" si="46"/>
        <v>-0.27060283390851991</v>
      </c>
      <c r="V143" s="75">
        <f t="shared" si="47"/>
        <v>-0.24621640438400738</v>
      </c>
      <c r="W143" s="75">
        <f t="shared" si="48"/>
        <v>0.52411812911667988</v>
      </c>
      <c r="X143" s="75">
        <f t="shared" si="49"/>
        <v>-9.3468832934170631E-2</v>
      </c>
      <c r="Y143" s="75">
        <f t="shared" si="50"/>
        <v>0.87224512083909644</v>
      </c>
      <c r="Z143" s="75">
        <f t="shared" si="51"/>
        <v>0.25465149863506364</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41763</v>
      </c>
      <c r="K144" s="87">
        <v>2158.6590000000001</v>
      </c>
      <c r="L144" s="87">
        <v>2026.3579999999999</v>
      </c>
      <c r="M144" s="87">
        <v>8112.2947000000004</v>
      </c>
      <c r="N144" s="107">
        <v>41763</v>
      </c>
      <c r="O144" s="87">
        <v>1525.02</v>
      </c>
      <c r="P144" s="87">
        <v>12556.35</v>
      </c>
      <c r="Q144" s="87">
        <v>2686.89</v>
      </c>
      <c r="R144" s="87">
        <v>3424.4001150867562</v>
      </c>
      <c r="T144" s="74">
        <f t="shared" si="45"/>
        <v>41763</v>
      </c>
      <c r="U144" s="75">
        <f t="shared" si="46"/>
        <v>-0.27368720683400405</v>
      </c>
      <c r="V144" s="75">
        <f t="shared" si="47"/>
        <v>-0.24997732933243855</v>
      </c>
      <c r="W144" s="75">
        <f t="shared" si="48"/>
        <v>0.46933631681811883</v>
      </c>
      <c r="X144" s="75">
        <f t="shared" si="49"/>
        <v>-0.10260740618692599</v>
      </c>
      <c r="Y144" s="75">
        <f t="shared" si="50"/>
        <v>0.74022019630289737</v>
      </c>
      <c r="Z144" s="75">
        <f t="shared" si="51"/>
        <v>0.2516840428208067</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41770</v>
      </c>
      <c r="K145" s="87">
        <v>2133.9110000000001</v>
      </c>
      <c r="L145" s="87">
        <v>2011.135</v>
      </c>
      <c r="M145" s="87">
        <v>7922.665</v>
      </c>
      <c r="N145" s="107">
        <v>41770</v>
      </c>
      <c r="O145" s="87">
        <v>1494.43</v>
      </c>
      <c r="P145" s="87">
        <v>11767.44</v>
      </c>
      <c r="Q145" s="87">
        <v>2680.29</v>
      </c>
      <c r="R145" s="87">
        <v>3378.503979453445</v>
      </c>
      <c r="T145" s="74">
        <f t="shared" si="45"/>
        <v>41770</v>
      </c>
      <c r="U145" s="75">
        <f t="shared" si="46"/>
        <v>-0.28201403798485847</v>
      </c>
      <c r="V145" s="75">
        <f t="shared" si="47"/>
        <v>-0.25561186928814839</v>
      </c>
      <c r="W145" s="75">
        <f t="shared" si="48"/>
        <v>0.4349897089517496</v>
      </c>
      <c r="X145" s="75">
        <f t="shared" si="49"/>
        <v>-0.12060798286443963</v>
      </c>
      <c r="Y145" s="75">
        <f t="shared" si="50"/>
        <v>0.63088291954131326</v>
      </c>
      <c r="Z145" s="75">
        <f t="shared" si="51"/>
        <v>0.24860944182016387</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41777</v>
      </c>
      <c r="K146" s="87">
        <v>2145.9520000000002</v>
      </c>
      <c r="L146" s="87">
        <v>2026.5039999999999</v>
      </c>
      <c r="M146" s="87">
        <v>7832.3275999999996</v>
      </c>
      <c r="N146" s="107">
        <v>41777</v>
      </c>
      <c r="O146" s="87">
        <v>1462.84</v>
      </c>
      <c r="P146" s="87">
        <v>11405.53</v>
      </c>
      <c r="Q146" s="87">
        <v>2627.4</v>
      </c>
      <c r="R146" s="87">
        <v>3663.8991046003266</v>
      </c>
      <c r="T146" s="74">
        <f t="shared" si="45"/>
        <v>41777</v>
      </c>
      <c r="U146" s="75">
        <f t="shared" si="46"/>
        <v>-0.27796266519160495</v>
      </c>
      <c r="V146" s="75">
        <f t="shared" si="47"/>
        <v>-0.24992328986363921</v>
      </c>
      <c r="W146" s="75">
        <f t="shared" si="48"/>
        <v>0.41862738146050016</v>
      </c>
      <c r="X146" s="75">
        <f t="shared" si="49"/>
        <v>-0.13919700598450047</v>
      </c>
      <c r="Y146" s="75">
        <f t="shared" si="50"/>
        <v>0.58072478511180292</v>
      </c>
      <c r="Z146" s="75">
        <f t="shared" si="51"/>
        <v>0.2239707074377395</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41784</v>
      </c>
      <c r="K147" s="87">
        <v>2148.4140000000002</v>
      </c>
      <c r="L147" s="87">
        <v>2034.569</v>
      </c>
      <c r="M147" s="87">
        <v>8093.2596999999996</v>
      </c>
      <c r="N147" s="107">
        <v>41784</v>
      </c>
      <c r="O147" s="87">
        <v>1504.85</v>
      </c>
      <c r="P147" s="87">
        <v>11972.1</v>
      </c>
      <c r="Q147" s="87">
        <v>2651.34</v>
      </c>
      <c r="R147" s="87">
        <v>3560.7100257207935</v>
      </c>
      <c r="T147" s="74">
        <f t="shared" si="45"/>
        <v>41784</v>
      </c>
      <c r="U147" s="75">
        <f t="shared" si="46"/>
        <v>-0.27713428882610458</v>
      </c>
      <c r="V147" s="75">
        <f t="shared" si="47"/>
        <v>-0.24693816441249283</v>
      </c>
      <c r="W147" s="75">
        <f t="shared" si="48"/>
        <v>0.46588860962490819</v>
      </c>
      <c r="X147" s="75">
        <f t="shared" si="49"/>
        <v>-0.11447637093309959</v>
      </c>
      <c r="Y147" s="75">
        <f t="shared" si="50"/>
        <v>0.65924733000895319</v>
      </c>
      <c r="Z147" s="75">
        <f t="shared" si="51"/>
        <v>0.23512312379461675</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41791</v>
      </c>
      <c r="K148" s="87">
        <v>2156.4639999999999</v>
      </c>
      <c r="L148" s="87">
        <v>2039.212</v>
      </c>
      <c r="M148" s="87">
        <v>8146.1772000000001</v>
      </c>
      <c r="N148" s="107">
        <v>41791</v>
      </c>
      <c r="O148" s="87">
        <v>1518.96</v>
      </c>
      <c r="P148" s="87">
        <v>11821.04</v>
      </c>
      <c r="Q148" s="87">
        <v>2624.08</v>
      </c>
      <c r="R148" s="87">
        <v>3739.6593519277612</v>
      </c>
      <c r="T148" s="74">
        <f t="shared" si="45"/>
        <v>41791</v>
      </c>
      <c r="U148" s="75">
        <f t="shared" si="46"/>
        <v>-0.27442574709487877</v>
      </c>
      <c r="V148" s="75">
        <f t="shared" si="47"/>
        <v>-0.24521963527800161</v>
      </c>
      <c r="W148" s="75">
        <f t="shared" si="48"/>
        <v>0.47547327184695787</v>
      </c>
      <c r="X148" s="75">
        <f t="shared" si="49"/>
        <v>-0.10617339162876094</v>
      </c>
      <c r="Y148" s="75">
        <f t="shared" si="50"/>
        <v>0.63831149572163914</v>
      </c>
      <c r="Z148" s="75">
        <f t="shared" si="51"/>
        <v>0.22242408996468876</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41798</v>
      </c>
      <c r="K149" s="87">
        <v>2134.7159999999999</v>
      </c>
      <c r="L149" s="87">
        <v>2029.9559999999999</v>
      </c>
      <c r="M149" s="87">
        <v>8449.9395999999997</v>
      </c>
      <c r="N149" s="107">
        <v>41798</v>
      </c>
      <c r="O149" s="87">
        <v>1551.09</v>
      </c>
      <c r="P149" s="87">
        <v>12496.07</v>
      </c>
      <c r="Q149" s="87">
        <v>2636.4</v>
      </c>
      <c r="R149" s="87">
        <v>3937.531694812451</v>
      </c>
      <c r="T149" s="74">
        <f t="shared" si="45"/>
        <v>41798</v>
      </c>
      <c r="U149" s="75">
        <f t="shared" si="46"/>
        <v>-0.28174318381173591</v>
      </c>
      <c r="V149" s="75">
        <f t="shared" si="47"/>
        <v>-0.24864558954654592</v>
      </c>
      <c r="W149" s="75">
        <f t="shared" si="48"/>
        <v>0.53049212193925421</v>
      </c>
      <c r="X149" s="75">
        <f t="shared" si="49"/>
        <v>-8.7266607429724918E-2</v>
      </c>
      <c r="Y149" s="75">
        <f t="shared" si="50"/>
        <v>0.73186581995681443</v>
      </c>
      <c r="Z149" s="75">
        <f t="shared" si="51"/>
        <v>0.22816334516588888</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41805</v>
      </c>
      <c r="K150" s="87">
        <v>2176.2420000000002</v>
      </c>
      <c r="L150" s="87">
        <v>2070.7150000000001</v>
      </c>
      <c r="M150" s="87">
        <v>8665.0241000000005</v>
      </c>
      <c r="N150" s="107">
        <v>41805</v>
      </c>
      <c r="O150" s="87">
        <v>1608.93</v>
      </c>
      <c r="P150" s="87">
        <v>12373.61</v>
      </c>
      <c r="Q150" s="87">
        <v>2742.45</v>
      </c>
      <c r="R150" s="87">
        <v>4035.4792727784197</v>
      </c>
      <c r="T150" s="74">
        <f t="shared" si="45"/>
        <v>41805</v>
      </c>
      <c r="U150" s="75">
        <f t="shared" si="46"/>
        <v>-0.26777114605634644</v>
      </c>
      <c r="V150" s="75">
        <f t="shared" si="47"/>
        <v>-0.23355932441780791</v>
      </c>
      <c r="W150" s="75">
        <f t="shared" si="48"/>
        <v>0.56944922085168259</v>
      </c>
      <c r="X150" s="75">
        <f t="shared" si="49"/>
        <v>-5.3230865192804511E-2</v>
      </c>
      <c r="Y150" s="75">
        <f t="shared" si="50"/>
        <v>0.71489374087019675</v>
      </c>
      <c r="Z150" s="75">
        <f t="shared" si="51"/>
        <v>0.27756659306258213</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41812</v>
      </c>
      <c r="K151" s="87">
        <v>2136.7289999999998</v>
      </c>
      <c r="L151" s="87">
        <v>2026.674</v>
      </c>
      <c r="M151" s="87">
        <v>8549.8781999999992</v>
      </c>
      <c r="N151" s="107">
        <v>41812</v>
      </c>
      <c r="O151" s="87">
        <v>1589.93</v>
      </c>
      <c r="P151" s="87">
        <v>11887.54</v>
      </c>
      <c r="Q151" s="87">
        <v>2704.54</v>
      </c>
      <c r="R151" s="87">
        <v>4424.4650496818986</v>
      </c>
      <c r="T151" s="74">
        <f t="shared" si="45"/>
        <v>41812</v>
      </c>
      <c r="U151" s="75">
        <f t="shared" si="46"/>
        <v>-0.28106588014652378</v>
      </c>
      <c r="V151" s="75">
        <f t="shared" si="47"/>
        <v>-0.24986036719448912</v>
      </c>
      <c r="W151" s="75">
        <f t="shared" si="48"/>
        <v>0.54859346315802915</v>
      </c>
      <c r="X151" s="75">
        <f t="shared" si="49"/>
        <v>-6.4411347601198043E-2</v>
      </c>
      <c r="Y151" s="75">
        <f t="shared" si="50"/>
        <v>0.64752791952745392</v>
      </c>
      <c r="Z151" s="75">
        <f t="shared" si="51"/>
        <v>0.25990627125434407</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41819</v>
      </c>
      <c r="K152" s="87">
        <v>2150.2579999999998</v>
      </c>
      <c r="L152" s="87">
        <v>2036.51</v>
      </c>
      <c r="M152" s="87">
        <v>8817.6929999999993</v>
      </c>
      <c r="N152" s="107">
        <v>41819</v>
      </c>
      <c r="O152" s="87">
        <v>1638.16</v>
      </c>
      <c r="P152" s="87">
        <v>12153.88</v>
      </c>
      <c r="Q152" s="87">
        <v>2714.8</v>
      </c>
      <c r="R152" s="87">
        <v>4307.5032377524176</v>
      </c>
      <c r="T152" s="74">
        <f t="shared" si="45"/>
        <v>41819</v>
      </c>
      <c r="U152" s="75">
        <f t="shared" si="46"/>
        <v>-0.27651384771400767</v>
      </c>
      <c r="V152" s="75">
        <f t="shared" si="47"/>
        <v>-0.2462197355841389</v>
      </c>
      <c r="W152" s="75">
        <f t="shared" si="48"/>
        <v>0.59710131776313635</v>
      </c>
      <c r="X152" s="75">
        <f t="shared" si="49"/>
        <v>-3.603057567715473E-2</v>
      </c>
      <c r="Y152" s="75">
        <f t="shared" si="50"/>
        <v>0.68444073631603586</v>
      </c>
      <c r="Z152" s="75">
        <f t="shared" si="51"/>
        <v>0.26468587826443457</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41826</v>
      </c>
      <c r="K153" s="87">
        <v>2178.6950000000002</v>
      </c>
      <c r="L153" s="87">
        <v>2059.375</v>
      </c>
      <c r="M153" s="87">
        <v>8844.1090999999997</v>
      </c>
      <c r="N153" s="107">
        <v>41826</v>
      </c>
      <c r="O153" s="87">
        <v>1641.78</v>
      </c>
      <c r="P153" s="87">
        <v>12459.71</v>
      </c>
      <c r="Q153" s="87">
        <v>2751.88</v>
      </c>
      <c r="R153" s="87">
        <v>4242.0892178291124</v>
      </c>
      <c r="T153" s="74">
        <f t="shared" si="45"/>
        <v>41826</v>
      </c>
      <c r="U153" s="75">
        <f t="shared" si="46"/>
        <v>-0.26694579787414807</v>
      </c>
      <c r="V153" s="75">
        <f t="shared" si="47"/>
        <v>-0.23775663658346191</v>
      </c>
      <c r="W153" s="75">
        <f t="shared" si="48"/>
        <v>0.60188592390900264</v>
      </c>
      <c r="X153" s="75">
        <f t="shared" si="49"/>
        <v>-3.3900399555134575E-2</v>
      </c>
      <c r="Y153" s="75">
        <f t="shared" si="50"/>
        <v>0.7268265843240409</v>
      </c>
      <c r="Z153" s="75">
        <f t="shared" si="51"/>
        <v>0.28195954570440973</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41833</v>
      </c>
      <c r="K154" s="87">
        <v>2148.009</v>
      </c>
      <c r="L154" s="87">
        <v>2046.961</v>
      </c>
      <c r="M154" s="87">
        <v>8630.2970000000005</v>
      </c>
      <c r="N154" s="107">
        <v>41833</v>
      </c>
      <c r="O154" s="87">
        <v>1626.54</v>
      </c>
      <c r="P154" s="87">
        <v>12459.57</v>
      </c>
      <c r="Q154" s="87">
        <v>2697.39</v>
      </c>
      <c r="R154" s="87">
        <v>4516.3658497654205</v>
      </c>
      <c r="T154" s="74">
        <f t="shared" si="45"/>
        <v>41833</v>
      </c>
      <c r="U154" s="75">
        <f t="shared" si="46"/>
        <v>-0.27727055707469417</v>
      </c>
      <c r="V154" s="75">
        <f t="shared" si="47"/>
        <v>-0.24235147196480467</v>
      </c>
      <c r="W154" s="75">
        <f t="shared" si="48"/>
        <v>0.56315928796650594</v>
      </c>
      <c r="X154" s="75">
        <f t="shared" si="49"/>
        <v>-4.2868323339551373E-2</v>
      </c>
      <c r="Y154" s="75">
        <f t="shared" si="50"/>
        <v>0.72680718132655509</v>
      </c>
      <c r="Z154" s="75">
        <f t="shared" si="51"/>
        <v>0.25657545350364752</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41840</v>
      </c>
      <c r="K155" s="87">
        <v>2164.1439999999998</v>
      </c>
      <c r="L155" s="87">
        <v>2059.067</v>
      </c>
      <c r="M155" s="87">
        <v>8720.2999999999993</v>
      </c>
      <c r="N155" s="107">
        <v>41840</v>
      </c>
      <c r="O155" s="87">
        <v>1612.79</v>
      </c>
      <c r="P155" s="87">
        <v>12600.75</v>
      </c>
      <c r="Q155" s="87">
        <v>2726.09</v>
      </c>
      <c r="R155" s="87">
        <v>4338.0897090627614</v>
      </c>
      <c r="T155" s="74">
        <f t="shared" si="45"/>
        <v>41840</v>
      </c>
      <c r="U155" s="75">
        <f t="shared" si="46"/>
        <v>-0.271841697343846</v>
      </c>
      <c r="V155" s="75">
        <f t="shared" si="47"/>
        <v>-0.23787063765462779</v>
      </c>
      <c r="W155" s="75">
        <f t="shared" si="48"/>
        <v>0.5794610473839219</v>
      </c>
      <c r="X155" s="75">
        <f t="shared" si="49"/>
        <v>-5.0959461924573013E-2</v>
      </c>
      <c r="Y155" s="75">
        <f t="shared" si="50"/>
        <v>0.74637371836271971</v>
      </c>
      <c r="Z155" s="75">
        <f t="shared" si="51"/>
        <v>0.26994530937007966</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41845</v>
      </c>
      <c r="K156" s="87">
        <v>2260.4540000000002</v>
      </c>
      <c r="L156" s="87">
        <v>2126.614</v>
      </c>
      <c r="M156" s="87">
        <v>8724.7185000000009</v>
      </c>
      <c r="N156" s="107">
        <v>41845</v>
      </c>
      <c r="O156" s="87">
        <v>1579.44</v>
      </c>
      <c r="P156" s="87">
        <v>12900.49</v>
      </c>
      <c r="Q156" s="87">
        <v>2776.81</v>
      </c>
      <c r="R156" s="87">
        <v>4262.5169685299115</v>
      </c>
      <c r="T156" s="81">
        <f>J156</f>
        <v>41845</v>
      </c>
      <c r="U156" s="75">
        <f t="shared" si="46"/>
        <v>-0.23943677136442199</v>
      </c>
      <c r="V156" s="75">
        <f t="shared" si="47"/>
        <v>-0.21286924040123933</v>
      </c>
      <c r="W156" s="75">
        <f t="shared" si="48"/>
        <v>0.58026134652934913</v>
      </c>
      <c r="X156" s="75">
        <f t="shared" si="49"/>
        <v>-7.0584150783516431E-2</v>
      </c>
      <c r="Y156" s="75">
        <f t="shared" si="50"/>
        <v>0.7879155359800869</v>
      </c>
      <c r="Z156" s="75">
        <f t="shared" si="51"/>
        <v>0.29357315221138358</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86"/>
      <c r="K157" s="88"/>
      <c r="L157" s="88"/>
      <c r="M157" s="88"/>
      <c r="N157" s="86"/>
      <c r="O157" s="88"/>
      <c r="P157" s="88"/>
      <c r="Q157" s="88"/>
      <c r="R157" s="145"/>
      <c r="S157" s="70"/>
      <c r="T157" s="70"/>
      <c r="AC157" s="74"/>
      <c r="AD157" s="80"/>
      <c r="AE157" s="75"/>
      <c r="AF157" s="75"/>
      <c r="AG157" s="75"/>
      <c r="AH157" s="75"/>
      <c r="AI157" s="75"/>
      <c r="AJ157" s="75"/>
      <c r="AL157" s="80"/>
      <c r="AM157" s="80"/>
      <c r="AN157" s="75"/>
      <c r="AO157" s="75"/>
      <c r="AP157" s="75"/>
      <c r="AQ157" s="75"/>
      <c r="AR157" s="75"/>
      <c r="AS157" s="75"/>
      <c r="AU157" s="74"/>
    </row>
    <row r="158" spans="10:54">
      <c r="J158" s="86"/>
      <c r="K158" s="87"/>
      <c r="L158" s="87"/>
      <c r="M158" s="87"/>
      <c r="N158" s="145"/>
      <c r="O158" s="145">
        <f>O156/O155-1</f>
        <v>-2.0678451627304195E-2</v>
      </c>
      <c r="P158" s="145">
        <f>P156/P155-1</f>
        <v>2.3787472967878864E-2</v>
      </c>
      <c r="Q158" s="145">
        <f>Q156/Q155-1</f>
        <v>1.8605401875946725E-2</v>
      </c>
      <c r="R158" s="145">
        <f>R156/R155-1</f>
        <v>-1.742074175528685E-2</v>
      </c>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AB4" activePane="bottomRight" state="frozen"/>
      <selection pane="topRight" activeCell="K1" sqref="K1"/>
      <selection pane="bottomLeft" activeCell="A4" sqref="A4"/>
      <selection pane="bottomRight" activeCell="C40" sqref="C40"/>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8" t="s">
        <v>328</v>
      </c>
      <c r="L1" s="278" t="s">
        <v>329</v>
      </c>
      <c r="M1" s="278" t="s">
        <v>330</v>
      </c>
      <c r="N1" s="278" t="s">
        <v>331</v>
      </c>
      <c r="O1" s="278" t="s">
        <v>332</v>
      </c>
      <c r="P1" s="278" t="s">
        <v>333</v>
      </c>
      <c r="Q1" s="278" t="s">
        <v>334</v>
      </c>
      <c r="R1" s="278" t="s">
        <v>335</v>
      </c>
      <c r="S1" s="278" t="s">
        <v>336</v>
      </c>
      <c r="T1" s="278" t="s">
        <v>337</v>
      </c>
      <c r="U1" s="278" t="s">
        <v>338</v>
      </c>
      <c r="V1" s="278" t="s">
        <v>339</v>
      </c>
      <c r="W1" s="278" t="s">
        <v>340</v>
      </c>
      <c r="X1" s="278" t="s">
        <v>341</v>
      </c>
      <c r="Y1" s="278" t="s">
        <v>342</v>
      </c>
      <c r="Z1" s="278" t="s">
        <v>343</v>
      </c>
      <c r="AA1" s="278" t="s">
        <v>344</v>
      </c>
      <c r="AB1" s="278" t="s">
        <v>345</v>
      </c>
      <c r="AC1" s="278" t="s">
        <v>346</v>
      </c>
      <c r="AD1" s="278" t="s">
        <v>347</v>
      </c>
      <c r="AE1" s="278" t="s">
        <v>348</v>
      </c>
      <c r="AF1" s="278" t="s">
        <v>349</v>
      </c>
      <c r="AG1" s="278" t="s">
        <v>350</v>
      </c>
      <c r="AH1" s="278" t="s">
        <v>351</v>
      </c>
      <c r="AI1" s="278" t="s">
        <v>352</v>
      </c>
      <c r="AJ1" s="278" t="s">
        <v>353</v>
      </c>
      <c r="AK1" s="278" t="s">
        <v>354</v>
      </c>
      <c r="AL1" s="278" t="s">
        <v>355</v>
      </c>
      <c r="AM1" s="278" t="s">
        <v>356</v>
      </c>
      <c r="AN1" s="225"/>
      <c r="AO1" s="228" t="str">
        <f>[2]!HisQuote("[hisWindCode_2!A1:A29]","[PctChg]","5",,,-1,"Y",1,2,1,1,1,1,2,1,1,,3)</f>
        <v>Wind资讯</v>
      </c>
      <c r="AP1" s="286" t="s">
        <v>328</v>
      </c>
      <c r="AQ1" s="286" t="s">
        <v>329</v>
      </c>
      <c r="AR1" s="286" t="s">
        <v>330</v>
      </c>
      <c r="AS1" s="286" t="s">
        <v>331</v>
      </c>
      <c r="AT1" s="286" t="s">
        <v>332</v>
      </c>
      <c r="AU1" s="287" t="s">
        <v>333</v>
      </c>
      <c r="AV1" s="288" t="s">
        <v>334</v>
      </c>
      <c r="AW1" s="288" t="s">
        <v>335</v>
      </c>
      <c r="AX1" s="288" t="s">
        <v>336</v>
      </c>
      <c r="AY1" s="288" t="s">
        <v>337</v>
      </c>
      <c r="AZ1" s="288" t="s">
        <v>338</v>
      </c>
      <c r="BA1" s="288" t="s">
        <v>339</v>
      </c>
      <c r="BB1" s="288" t="s">
        <v>340</v>
      </c>
      <c r="BC1" s="288" t="s">
        <v>341</v>
      </c>
      <c r="BD1" s="288" t="s">
        <v>342</v>
      </c>
      <c r="BE1" s="288" t="s">
        <v>343</v>
      </c>
      <c r="BF1" s="288" t="s">
        <v>344</v>
      </c>
      <c r="BG1" s="288" t="s">
        <v>345</v>
      </c>
      <c r="BH1" s="288" t="s">
        <v>346</v>
      </c>
      <c r="BI1" s="288" t="s">
        <v>347</v>
      </c>
      <c r="BJ1" s="288" t="s">
        <v>348</v>
      </c>
      <c r="BK1" s="288" t="s">
        <v>349</v>
      </c>
      <c r="BL1" s="288" t="s">
        <v>350</v>
      </c>
      <c r="BM1" s="288" t="s">
        <v>351</v>
      </c>
      <c r="BN1" s="288" t="s">
        <v>352</v>
      </c>
      <c r="BO1" s="288" t="s">
        <v>353</v>
      </c>
      <c r="BP1" s="288" t="s">
        <v>354</v>
      </c>
      <c r="BQ1" s="288" t="s">
        <v>355</v>
      </c>
      <c r="BR1" s="289" t="s">
        <v>356</v>
      </c>
      <c r="BS1" s="328"/>
      <c r="BT1" s="329"/>
      <c r="BU1" s="329"/>
      <c r="BV1" s="329"/>
      <c r="BW1" s="329"/>
      <c r="BX1" s="329"/>
      <c r="BY1" s="329"/>
      <c r="BZ1" s="330"/>
      <c r="CA1" s="130"/>
      <c r="CB1" s="130"/>
      <c r="CC1" s="130"/>
      <c r="CD1" s="130"/>
      <c r="CE1" s="130"/>
      <c r="CF1" s="130"/>
      <c r="CG1" s="130"/>
      <c r="CH1" s="130"/>
      <c r="CI1" s="130"/>
      <c r="CJ1" s="130"/>
      <c r="CK1" s="130"/>
      <c r="CL1" s="130"/>
      <c r="CM1" s="130"/>
      <c r="CN1" s="130"/>
      <c r="CO1" s="130"/>
      <c r="CP1" s="130"/>
      <c r="CQ1" s="130"/>
      <c r="CR1" s="130"/>
      <c r="CS1" s="130"/>
      <c r="CT1" s="130"/>
      <c r="CU1" s="130"/>
      <c r="CV1" s="130"/>
      <c r="CW1" s="90"/>
      <c r="CX1" s="328"/>
      <c r="CY1" s="329"/>
      <c r="CZ1" s="329"/>
      <c r="DA1" s="329"/>
      <c r="DB1" s="329"/>
      <c r="DC1" s="329"/>
      <c r="DD1" s="329"/>
      <c r="DE1" s="329"/>
      <c r="DF1" s="131"/>
      <c r="DG1" s="131"/>
      <c r="DH1" s="131"/>
      <c r="DI1" s="131"/>
      <c r="DJ1" s="131"/>
      <c r="DK1" s="131"/>
      <c r="DL1" s="131"/>
      <c r="DM1" s="131"/>
      <c r="DN1" s="131"/>
      <c r="DO1" s="131"/>
      <c r="DP1" s="131"/>
      <c r="DQ1" s="131"/>
      <c r="DR1" s="131"/>
      <c r="DS1" s="131"/>
      <c r="DT1" s="131"/>
      <c r="DU1" s="131"/>
      <c r="DV1" s="131"/>
      <c r="DW1" s="131"/>
      <c r="DX1" s="131"/>
      <c r="DY1" s="131"/>
      <c r="DZ1" s="131"/>
      <c r="EA1" s="131"/>
    </row>
    <row r="2" spans="1:131">
      <c r="J2" s="129"/>
      <c r="K2" s="129" t="s">
        <v>357</v>
      </c>
      <c r="L2" s="129" t="s">
        <v>358</v>
      </c>
      <c r="M2" s="129" t="s">
        <v>359</v>
      </c>
      <c r="N2" s="129" t="s">
        <v>360</v>
      </c>
      <c r="O2" s="129" t="s">
        <v>361</v>
      </c>
      <c r="P2" s="129" t="s">
        <v>362</v>
      </c>
      <c r="Q2" s="129" t="s">
        <v>363</v>
      </c>
      <c r="R2" s="129" t="s">
        <v>364</v>
      </c>
      <c r="S2" s="129" t="s">
        <v>365</v>
      </c>
      <c r="T2" s="129" t="s">
        <v>366</v>
      </c>
      <c r="U2" s="129" t="s">
        <v>367</v>
      </c>
      <c r="V2" s="129" t="s">
        <v>368</v>
      </c>
      <c r="W2" s="129" t="s">
        <v>369</v>
      </c>
      <c r="X2" s="129" t="s">
        <v>370</v>
      </c>
      <c r="Y2" s="129" t="s">
        <v>371</v>
      </c>
      <c r="Z2" s="129" t="s">
        <v>372</v>
      </c>
      <c r="AA2" s="129" t="s">
        <v>373</v>
      </c>
      <c r="AB2" s="129" t="s">
        <v>374</v>
      </c>
      <c r="AC2" s="129" t="s">
        <v>375</v>
      </c>
      <c r="AD2" s="129" t="s">
        <v>376</v>
      </c>
      <c r="AE2" s="129" t="s">
        <v>377</v>
      </c>
      <c r="AF2" s="129" t="s">
        <v>378</v>
      </c>
      <c r="AG2" s="129" t="s">
        <v>379</v>
      </c>
      <c r="AH2" s="129" t="s">
        <v>380</v>
      </c>
      <c r="AI2" s="129" t="s">
        <v>381</v>
      </c>
      <c r="AJ2" s="129" t="s">
        <v>382</v>
      </c>
      <c r="AK2" s="129" t="s">
        <v>383</v>
      </c>
      <c r="AL2" s="129" t="s">
        <v>384</v>
      </c>
      <c r="AM2" s="129" t="s">
        <v>385</v>
      </c>
      <c r="AN2" s="91"/>
      <c r="AO2" s="106"/>
      <c r="AP2" s="129" t="s">
        <v>357</v>
      </c>
      <c r="AQ2" s="129" t="s">
        <v>358</v>
      </c>
      <c r="AR2" s="129" t="s">
        <v>359</v>
      </c>
      <c r="AS2" s="129" t="s">
        <v>360</v>
      </c>
      <c r="AT2" s="129" t="s">
        <v>361</v>
      </c>
      <c r="AU2" s="129" t="s">
        <v>362</v>
      </c>
      <c r="AV2" s="129" t="s">
        <v>363</v>
      </c>
      <c r="AW2" s="129" t="s">
        <v>364</v>
      </c>
      <c r="AX2" s="129" t="s">
        <v>365</v>
      </c>
      <c r="AY2" s="129" t="s">
        <v>366</v>
      </c>
      <c r="AZ2" s="129" t="s">
        <v>367</v>
      </c>
      <c r="BA2" s="129" t="s">
        <v>368</v>
      </c>
      <c r="BB2" s="129" t="s">
        <v>369</v>
      </c>
      <c r="BC2" s="129" t="s">
        <v>370</v>
      </c>
      <c r="BD2" s="129" t="s">
        <v>371</v>
      </c>
      <c r="BE2" s="129" t="s">
        <v>372</v>
      </c>
      <c r="BF2" s="129" t="s">
        <v>373</v>
      </c>
      <c r="BG2" s="129" t="s">
        <v>374</v>
      </c>
      <c r="BH2" s="129" t="s">
        <v>375</v>
      </c>
      <c r="BI2" s="129" t="s">
        <v>376</v>
      </c>
      <c r="BJ2" s="129" t="s">
        <v>377</v>
      </c>
      <c r="BK2" s="129" t="s">
        <v>378</v>
      </c>
      <c r="BL2" s="129" t="s">
        <v>379</v>
      </c>
      <c r="BM2" s="129" t="s">
        <v>380</v>
      </c>
      <c r="BN2" s="129" t="s">
        <v>381</v>
      </c>
      <c r="BO2" s="129" t="s">
        <v>382</v>
      </c>
      <c r="BP2" s="129" t="s">
        <v>383</v>
      </c>
      <c r="BQ2" s="129" t="s">
        <v>384</v>
      </c>
      <c r="BR2" s="280" t="s">
        <v>385</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123</v>
      </c>
      <c r="L3" s="94" t="s">
        <v>123</v>
      </c>
      <c r="M3" s="94" t="s">
        <v>123</v>
      </c>
      <c r="N3" s="94" t="s">
        <v>123</v>
      </c>
      <c r="O3" s="94" t="s">
        <v>123</v>
      </c>
      <c r="P3" s="94" t="s">
        <v>123</v>
      </c>
      <c r="Q3" s="94" t="s">
        <v>123</v>
      </c>
      <c r="R3" s="94" t="s">
        <v>123</v>
      </c>
      <c r="S3" s="94" t="s">
        <v>123</v>
      </c>
      <c r="T3" s="94" t="s">
        <v>123</v>
      </c>
      <c r="U3" s="94" t="s">
        <v>123</v>
      </c>
      <c r="V3" s="94" t="s">
        <v>123</v>
      </c>
      <c r="W3" s="94" t="s">
        <v>123</v>
      </c>
      <c r="X3" s="94" t="s">
        <v>123</v>
      </c>
      <c r="Y3" s="94" t="s">
        <v>123</v>
      </c>
      <c r="Z3" s="94" t="s">
        <v>123</v>
      </c>
      <c r="AA3" s="94" t="s">
        <v>123</v>
      </c>
      <c r="AB3" s="94" t="s">
        <v>123</v>
      </c>
      <c r="AC3" s="94" t="s">
        <v>123</v>
      </c>
      <c r="AD3" s="94" t="s">
        <v>123</v>
      </c>
      <c r="AE3" s="94" t="s">
        <v>123</v>
      </c>
      <c r="AF3" s="94" t="s">
        <v>123</v>
      </c>
      <c r="AG3" s="94" t="s">
        <v>123</v>
      </c>
      <c r="AH3" s="94" t="s">
        <v>123</v>
      </c>
      <c r="AI3" s="94" t="s">
        <v>123</v>
      </c>
      <c r="AJ3" s="94" t="s">
        <v>123</v>
      </c>
      <c r="AK3" s="94" t="s">
        <v>123</v>
      </c>
      <c r="AL3" s="94" t="s">
        <v>123</v>
      </c>
      <c r="AM3" s="94" t="s">
        <v>123</v>
      </c>
      <c r="AN3" s="96"/>
      <c r="AO3" s="94" t="s">
        <v>2</v>
      </c>
      <c r="AP3" s="94" t="s">
        <v>386</v>
      </c>
      <c r="AQ3" s="94" t="s">
        <v>386</v>
      </c>
      <c r="AR3" s="94" t="s">
        <v>386</v>
      </c>
      <c r="AS3" s="94" t="s">
        <v>386</v>
      </c>
      <c r="AT3" s="94" t="s">
        <v>386</v>
      </c>
      <c r="AU3" s="94" t="s">
        <v>386</v>
      </c>
      <c r="AV3" s="94" t="s">
        <v>386</v>
      </c>
      <c r="AW3" s="94" t="s">
        <v>386</v>
      </c>
      <c r="AX3" s="94" t="s">
        <v>386</v>
      </c>
      <c r="AY3" s="94" t="s">
        <v>386</v>
      </c>
      <c r="AZ3" s="94" t="s">
        <v>386</v>
      </c>
      <c r="BA3" s="94" t="s">
        <v>386</v>
      </c>
      <c r="BB3" s="94" t="s">
        <v>386</v>
      </c>
      <c r="BC3" s="94" t="s">
        <v>386</v>
      </c>
      <c r="BD3" s="94" t="s">
        <v>386</v>
      </c>
      <c r="BE3" s="94" t="s">
        <v>386</v>
      </c>
      <c r="BF3" s="94" t="s">
        <v>386</v>
      </c>
      <c r="BG3" s="94" t="s">
        <v>386</v>
      </c>
      <c r="BH3" s="94" t="s">
        <v>386</v>
      </c>
      <c r="BI3" s="94" t="s">
        <v>386</v>
      </c>
      <c r="BJ3" s="94" t="s">
        <v>386</v>
      </c>
      <c r="BK3" s="94" t="s">
        <v>386</v>
      </c>
      <c r="BL3" s="94" t="s">
        <v>386</v>
      </c>
      <c r="BM3" s="94" t="s">
        <v>386</v>
      </c>
      <c r="BN3" s="94" t="s">
        <v>386</v>
      </c>
      <c r="BO3" s="94" t="s">
        <v>386</v>
      </c>
      <c r="BP3" s="94" t="s">
        <v>386</v>
      </c>
      <c r="BQ3" s="94" t="s">
        <v>386</v>
      </c>
      <c r="BR3" s="281" t="s">
        <v>386</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41469</v>
      </c>
      <c r="K4" s="87">
        <v>1868.5491999999999</v>
      </c>
      <c r="L4" s="87">
        <v>1460.8424</v>
      </c>
      <c r="M4" s="87">
        <v>3276.4382000000001</v>
      </c>
      <c r="N4" s="87">
        <v>1814.7877000000001</v>
      </c>
      <c r="O4" s="87">
        <v>1015.9796</v>
      </c>
      <c r="P4" s="87">
        <v>2420.0992000000001</v>
      </c>
      <c r="Q4" s="87">
        <v>2077.3883000000001</v>
      </c>
      <c r="R4" s="87">
        <v>2975.1745999999998</v>
      </c>
      <c r="S4" s="87">
        <v>1681.0791999999999</v>
      </c>
      <c r="T4" s="87">
        <v>2842.8321999999998</v>
      </c>
      <c r="U4" s="87">
        <v>2781.9358999999999</v>
      </c>
      <c r="V4" s="87">
        <v>3745.5122999999999</v>
      </c>
      <c r="W4" s="87">
        <v>3255.5297999999998</v>
      </c>
      <c r="X4" s="87">
        <v>2803.4542000000001</v>
      </c>
      <c r="Y4" s="87">
        <v>2485.2175000000002</v>
      </c>
      <c r="Z4" s="87">
        <v>3614.3714</v>
      </c>
      <c r="AA4" s="87">
        <v>1841.8613</v>
      </c>
      <c r="AB4" s="87">
        <v>5381.9353000000001</v>
      </c>
      <c r="AC4" s="87">
        <v>5765.6517000000003</v>
      </c>
      <c r="AD4" s="87">
        <v>2442.9092999999998</v>
      </c>
      <c r="AE4" s="87">
        <v>3456.8418000000001</v>
      </c>
      <c r="AF4" s="87">
        <v>4056.3</v>
      </c>
      <c r="AG4" s="87">
        <v>3486.8928000000001</v>
      </c>
      <c r="AH4" s="87">
        <v>983.36530000000005</v>
      </c>
      <c r="AI4" s="87">
        <v>2540.4508999999998</v>
      </c>
      <c r="AJ4" s="87">
        <v>1940.7256</v>
      </c>
      <c r="AK4" s="87">
        <v>1928.2643</v>
      </c>
      <c r="AL4" s="87">
        <v>2851.6853999999998</v>
      </c>
      <c r="AM4" s="87">
        <v>2229.6761999999999</v>
      </c>
      <c r="AN4" s="74"/>
      <c r="AO4" s="107">
        <v>41469</v>
      </c>
      <c r="AP4" s="87">
        <v>1.8771789999999999</v>
      </c>
      <c r="AQ4" s="87">
        <v>0.96019299999999996</v>
      </c>
      <c r="AR4" s="87">
        <v>2.071869</v>
      </c>
      <c r="AS4" s="87">
        <v>2.3282479999999999</v>
      </c>
      <c r="AT4" s="87">
        <v>1.4835469999999999</v>
      </c>
      <c r="AU4" s="87">
        <v>1.5098210000000001</v>
      </c>
      <c r="AV4" s="87">
        <v>2.6095649999999999</v>
      </c>
      <c r="AW4" s="87">
        <v>2.750953</v>
      </c>
      <c r="AX4" s="87">
        <v>2.167297</v>
      </c>
      <c r="AY4" s="87">
        <v>2.3567749999999998</v>
      </c>
      <c r="AZ4" s="87">
        <v>2.7703150000000001</v>
      </c>
      <c r="BA4" s="87">
        <v>0.88480999999999999</v>
      </c>
      <c r="BB4" s="87">
        <v>0.97173600000000004</v>
      </c>
      <c r="BC4" s="87">
        <v>1.5165150000000001</v>
      </c>
      <c r="BD4" s="87">
        <v>1.914112</v>
      </c>
      <c r="BE4" s="87">
        <v>0.60112900000000002</v>
      </c>
      <c r="BF4" s="87">
        <v>1.1619900000000001</v>
      </c>
      <c r="BG4" s="87">
        <v>2.4867949999999999</v>
      </c>
      <c r="BH4" s="87">
        <v>0.90382099999999999</v>
      </c>
      <c r="BI4" s="87">
        <v>2.367651</v>
      </c>
      <c r="BJ4" s="87">
        <v>3.8553359999999999</v>
      </c>
      <c r="BK4" s="87">
        <v>3.6727470000000002</v>
      </c>
      <c r="BL4" s="87">
        <v>2.0569120000000001</v>
      </c>
      <c r="BM4" s="87">
        <v>1.417178</v>
      </c>
      <c r="BN4" s="87">
        <v>2.183376</v>
      </c>
      <c r="BO4" s="87">
        <v>2.8039459999999998</v>
      </c>
      <c r="BP4" s="87">
        <v>3.6683620000000001</v>
      </c>
      <c r="BQ4" s="87">
        <v>4.1199459999999997</v>
      </c>
      <c r="BR4" s="229">
        <v>1.773406</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41476</v>
      </c>
      <c r="K5" s="87">
        <v>1805.5173</v>
      </c>
      <c r="L5" s="87">
        <v>1396.1415999999999</v>
      </c>
      <c r="M5" s="87">
        <v>3069.6646000000001</v>
      </c>
      <c r="N5" s="87">
        <v>1768.3590999999999</v>
      </c>
      <c r="O5" s="87">
        <v>986.6259</v>
      </c>
      <c r="P5" s="87">
        <v>2371.2258999999999</v>
      </c>
      <c r="Q5" s="87">
        <v>2012.2982</v>
      </c>
      <c r="R5" s="87">
        <v>2867.6334999999999</v>
      </c>
      <c r="S5" s="87">
        <v>1652.5681999999999</v>
      </c>
      <c r="T5" s="87">
        <v>2784.0464999999999</v>
      </c>
      <c r="U5" s="87">
        <v>2791.7008999999998</v>
      </c>
      <c r="V5" s="87">
        <v>3763.6653000000001</v>
      </c>
      <c r="W5" s="87">
        <v>3151.0951</v>
      </c>
      <c r="X5" s="87">
        <v>2800.5228000000002</v>
      </c>
      <c r="Y5" s="87">
        <v>2491.9110000000001</v>
      </c>
      <c r="Z5" s="87">
        <v>3543.2127999999998</v>
      </c>
      <c r="AA5" s="87">
        <v>1784.7664</v>
      </c>
      <c r="AB5" s="87">
        <v>5366.3996999999999</v>
      </c>
      <c r="AC5" s="87">
        <v>5525.0349999999999</v>
      </c>
      <c r="AD5" s="87">
        <v>2385.3161</v>
      </c>
      <c r="AE5" s="87">
        <v>3292.1646000000001</v>
      </c>
      <c r="AF5" s="87">
        <v>3917.8136</v>
      </c>
      <c r="AG5" s="87">
        <v>3308.5291999999999</v>
      </c>
      <c r="AH5" s="87">
        <v>953.59799999999996</v>
      </c>
      <c r="AI5" s="87">
        <v>2570.9038</v>
      </c>
      <c r="AJ5" s="87">
        <v>2014.5317</v>
      </c>
      <c r="AK5" s="87">
        <v>2061.4295000000002</v>
      </c>
      <c r="AL5" s="87">
        <v>3015.9092999999998</v>
      </c>
      <c r="AM5" s="87">
        <v>2199.5947000000001</v>
      </c>
      <c r="AN5" s="74"/>
      <c r="AO5" s="107">
        <v>41476</v>
      </c>
      <c r="AP5" s="87">
        <v>-3.3733070000000001</v>
      </c>
      <c r="AQ5" s="87">
        <v>-4.4290060000000002</v>
      </c>
      <c r="AR5" s="87">
        <v>-6.3109260000000003</v>
      </c>
      <c r="AS5" s="87">
        <v>-2.5583490000000002</v>
      </c>
      <c r="AT5" s="87">
        <v>-2.889202</v>
      </c>
      <c r="AU5" s="87">
        <v>-2.0194749999999999</v>
      </c>
      <c r="AV5" s="87">
        <v>-3.1332659999999999</v>
      </c>
      <c r="AW5" s="87">
        <v>-3.6146150000000001</v>
      </c>
      <c r="AX5" s="87">
        <v>-1.695994</v>
      </c>
      <c r="AY5" s="87">
        <v>-2.0678570000000001</v>
      </c>
      <c r="AZ5" s="87">
        <v>0.35101500000000002</v>
      </c>
      <c r="BA5" s="87">
        <v>0.48465999999999998</v>
      </c>
      <c r="BB5" s="87">
        <v>-3.2079170000000001</v>
      </c>
      <c r="BC5" s="87">
        <v>-0.104564</v>
      </c>
      <c r="BD5" s="87">
        <v>0.26933299999999999</v>
      </c>
      <c r="BE5" s="87">
        <v>-1.9687680000000001</v>
      </c>
      <c r="BF5" s="87">
        <v>-3.0998480000000002</v>
      </c>
      <c r="BG5" s="87">
        <v>-0.28866199999999997</v>
      </c>
      <c r="BH5" s="87">
        <v>-4.1732779999999998</v>
      </c>
      <c r="BI5" s="87">
        <v>-2.3575659999999998</v>
      </c>
      <c r="BJ5" s="87">
        <v>-4.7638049999999996</v>
      </c>
      <c r="BK5" s="87">
        <v>-3.4141059999999999</v>
      </c>
      <c r="BL5" s="87">
        <v>-5.115259</v>
      </c>
      <c r="BM5" s="87">
        <v>-3.027085</v>
      </c>
      <c r="BN5" s="87">
        <v>1.19872</v>
      </c>
      <c r="BO5" s="87">
        <v>3.803016</v>
      </c>
      <c r="BP5" s="87">
        <v>6.9059619999999997</v>
      </c>
      <c r="BQ5" s="87">
        <v>5.7588369999999998</v>
      </c>
      <c r="BR5" s="229">
        <v>-1.3491420000000001</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41483</v>
      </c>
      <c r="K6" s="87">
        <v>1826.8068000000001</v>
      </c>
      <c r="L6" s="87">
        <v>1409.2203</v>
      </c>
      <c r="M6" s="87">
        <v>3182.4191000000001</v>
      </c>
      <c r="N6" s="87">
        <v>1838.6523</v>
      </c>
      <c r="O6" s="87">
        <v>1006.9093</v>
      </c>
      <c r="P6" s="87">
        <v>2442.0576000000001</v>
      </c>
      <c r="Q6" s="87">
        <v>2054.1419999999998</v>
      </c>
      <c r="R6" s="87">
        <v>2997.1361000000002</v>
      </c>
      <c r="S6" s="87">
        <v>1721.8001999999999</v>
      </c>
      <c r="T6" s="87">
        <v>2897.1257000000001</v>
      </c>
      <c r="U6" s="87">
        <v>2798.1131999999998</v>
      </c>
      <c r="V6" s="87">
        <v>3780.8951999999999</v>
      </c>
      <c r="W6" s="87">
        <v>3206.5751</v>
      </c>
      <c r="X6" s="87">
        <v>2825.8712999999998</v>
      </c>
      <c r="Y6" s="87">
        <v>2591.0419999999999</v>
      </c>
      <c r="Z6" s="87">
        <v>3739.2033000000001</v>
      </c>
      <c r="AA6" s="87">
        <v>1833.3581999999999</v>
      </c>
      <c r="AB6" s="87">
        <v>5616.1256999999996</v>
      </c>
      <c r="AC6" s="87">
        <v>5649.0708999999997</v>
      </c>
      <c r="AD6" s="87">
        <v>2427.9463000000001</v>
      </c>
      <c r="AE6" s="87">
        <v>3262.0122999999999</v>
      </c>
      <c r="AF6" s="87">
        <v>4014.3189000000002</v>
      </c>
      <c r="AG6" s="87">
        <v>3327.6718000000001</v>
      </c>
      <c r="AH6" s="87">
        <v>972.46429999999998</v>
      </c>
      <c r="AI6" s="87">
        <v>2658.1696999999999</v>
      </c>
      <c r="AJ6" s="87">
        <v>2128.9712</v>
      </c>
      <c r="AK6" s="87">
        <v>2189.4450000000002</v>
      </c>
      <c r="AL6" s="87">
        <v>3204.9486000000002</v>
      </c>
      <c r="AM6" s="87">
        <v>2217.3557999999998</v>
      </c>
      <c r="AN6" s="74"/>
      <c r="AO6" s="107">
        <v>41483</v>
      </c>
      <c r="AP6" s="87">
        <v>1.179136</v>
      </c>
      <c r="AQ6" s="87">
        <v>0.93677500000000002</v>
      </c>
      <c r="AR6" s="87">
        <v>3.6731859999999998</v>
      </c>
      <c r="AS6" s="87">
        <v>3.9750519999999998</v>
      </c>
      <c r="AT6" s="87">
        <v>2.0558350000000001</v>
      </c>
      <c r="AU6" s="87">
        <v>2.9871340000000002</v>
      </c>
      <c r="AV6" s="87">
        <v>2.0794039999999998</v>
      </c>
      <c r="AW6" s="87">
        <v>4.5160090000000004</v>
      </c>
      <c r="AX6" s="87">
        <v>4.1893580000000004</v>
      </c>
      <c r="AY6" s="87">
        <v>4.0616849999999998</v>
      </c>
      <c r="AZ6" s="87">
        <v>0.22969200000000001</v>
      </c>
      <c r="BA6" s="87">
        <v>0.45779599999999998</v>
      </c>
      <c r="BB6" s="87">
        <v>1.7606580000000001</v>
      </c>
      <c r="BC6" s="87">
        <v>0.90513500000000002</v>
      </c>
      <c r="BD6" s="87">
        <v>3.9781119999999999</v>
      </c>
      <c r="BE6" s="87">
        <v>5.5314350000000001</v>
      </c>
      <c r="BF6" s="87">
        <v>2.7225860000000002</v>
      </c>
      <c r="BG6" s="87">
        <v>4.653511</v>
      </c>
      <c r="BH6" s="87">
        <v>2.2449789999999998</v>
      </c>
      <c r="BI6" s="87">
        <v>1.787193</v>
      </c>
      <c r="BJ6" s="87">
        <v>-0.91588099999999995</v>
      </c>
      <c r="BK6" s="87">
        <v>2.463244</v>
      </c>
      <c r="BL6" s="87">
        <v>0.57858299999999996</v>
      </c>
      <c r="BM6" s="87">
        <v>1.9784330000000001</v>
      </c>
      <c r="BN6" s="87">
        <v>3.3943669999999999</v>
      </c>
      <c r="BO6" s="87">
        <v>5.6806999999999999</v>
      </c>
      <c r="BP6" s="87">
        <v>6.2100350000000004</v>
      </c>
      <c r="BQ6" s="87">
        <v>6.2680699999999998</v>
      </c>
      <c r="BR6" s="229">
        <v>0.80747100000000005</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41490</v>
      </c>
      <c r="K7" s="87">
        <v>1835.7608</v>
      </c>
      <c r="L7" s="87">
        <v>1455.1575</v>
      </c>
      <c r="M7" s="87">
        <v>3215.3551000000002</v>
      </c>
      <c r="N7" s="87">
        <v>1852.8520000000001</v>
      </c>
      <c r="O7" s="87">
        <v>1019.3918</v>
      </c>
      <c r="P7" s="87">
        <v>2478.5306999999998</v>
      </c>
      <c r="Q7" s="87">
        <v>2081.2653</v>
      </c>
      <c r="R7" s="87">
        <v>3026.1080999999999</v>
      </c>
      <c r="S7" s="87">
        <v>1743.4719</v>
      </c>
      <c r="T7" s="87">
        <v>2934.4829</v>
      </c>
      <c r="U7" s="87">
        <v>2863.0675999999999</v>
      </c>
      <c r="V7" s="87">
        <v>3777.7186999999999</v>
      </c>
      <c r="W7" s="87">
        <v>3202.7633000000001</v>
      </c>
      <c r="X7" s="87">
        <v>2866.7388000000001</v>
      </c>
      <c r="Y7" s="87">
        <v>2649.0228999999999</v>
      </c>
      <c r="Z7" s="87">
        <v>3785.0160999999998</v>
      </c>
      <c r="AA7" s="87">
        <v>1861.8226</v>
      </c>
      <c r="AB7" s="87">
        <v>5620.9296000000004</v>
      </c>
      <c r="AC7" s="87">
        <v>5660.0334000000003</v>
      </c>
      <c r="AD7" s="87">
        <v>2464.7496999999998</v>
      </c>
      <c r="AE7" s="87">
        <v>3273.1640000000002</v>
      </c>
      <c r="AF7" s="87">
        <v>4070.7444</v>
      </c>
      <c r="AG7" s="87">
        <v>3486.2143000000001</v>
      </c>
      <c r="AH7" s="87">
        <v>985.59640000000002</v>
      </c>
      <c r="AI7" s="87">
        <v>2714.0437999999999</v>
      </c>
      <c r="AJ7" s="87">
        <v>2142.0102999999999</v>
      </c>
      <c r="AK7" s="87">
        <v>2243.1570000000002</v>
      </c>
      <c r="AL7" s="87">
        <v>3244.8874000000001</v>
      </c>
      <c r="AM7" s="87">
        <v>2228.7764000000002</v>
      </c>
      <c r="AN7" s="74"/>
      <c r="AO7" s="107">
        <v>41490</v>
      </c>
      <c r="AP7" s="87">
        <v>0.490145</v>
      </c>
      <c r="AQ7" s="87">
        <v>3.25976</v>
      </c>
      <c r="AR7" s="87">
        <v>1.0349360000000001</v>
      </c>
      <c r="AS7" s="87">
        <v>0.77228799999999997</v>
      </c>
      <c r="AT7" s="87">
        <v>1.2396849999999999</v>
      </c>
      <c r="AU7" s="87">
        <v>1.4935400000000001</v>
      </c>
      <c r="AV7" s="87">
        <v>1.3204199999999999</v>
      </c>
      <c r="AW7" s="87">
        <v>0.96665599999999996</v>
      </c>
      <c r="AX7" s="87">
        <v>1.2586649999999999</v>
      </c>
      <c r="AY7" s="87">
        <v>1.2894570000000001</v>
      </c>
      <c r="AZ7" s="87">
        <v>2.321364</v>
      </c>
      <c r="BA7" s="87">
        <v>-8.4014000000000005E-2</v>
      </c>
      <c r="BB7" s="87">
        <v>-0.11887399999999999</v>
      </c>
      <c r="BC7" s="87">
        <v>1.446191</v>
      </c>
      <c r="BD7" s="87">
        <v>2.2377449999999999</v>
      </c>
      <c r="BE7" s="87">
        <v>1.2252019999999999</v>
      </c>
      <c r="BF7" s="87">
        <v>1.552583</v>
      </c>
      <c r="BG7" s="87">
        <v>8.5538000000000003E-2</v>
      </c>
      <c r="BH7" s="87">
        <v>0.19405800000000001</v>
      </c>
      <c r="BI7" s="87">
        <v>1.5158240000000001</v>
      </c>
      <c r="BJ7" s="87">
        <v>0.341866</v>
      </c>
      <c r="BK7" s="87">
        <v>1.4056059999999999</v>
      </c>
      <c r="BL7" s="87">
        <v>4.764367</v>
      </c>
      <c r="BM7" s="87">
        <v>1.3503940000000001</v>
      </c>
      <c r="BN7" s="87">
        <v>2.1019760000000001</v>
      </c>
      <c r="BO7" s="87">
        <v>0.61246</v>
      </c>
      <c r="BP7" s="87">
        <v>2.4532240000000001</v>
      </c>
      <c r="BQ7" s="87">
        <v>1.2461599999999999</v>
      </c>
      <c r="BR7" s="229">
        <v>0.51505500000000004</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3"/>
      <c r="B8" s="70"/>
      <c r="C8" s="70"/>
      <c r="D8" s="70"/>
      <c r="E8" s="70"/>
      <c r="F8" s="70"/>
      <c r="G8" s="70"/>
      <c r="H8" s="70"/>
      <c r="I8" s="70"/>
      <c r="J8" s="99">
        <v>41497</v>
      </c>
      <c r="K8" s="87">
        <v>1874.2682</v>
      </c>
      <c r="L8" s="87">
        <v>1498.9445000000001</v>
      </c>
      <c r="M8" s="87">
        <v>3447.3078999999998</v>
      </c>
      <c r="N8" s="87">
        <v>1861.4577999999999</v>
      </c>
      <c r="O8" s="87">
        <v>1040.6454000000001</v>
      </c>
      <c r="P8" s="87">
        <v>2600.5318000000002</v>
      </c>
      <c r="Q8" s="87">
        <v>2075.9542999999999</v>
      </c>
      <c r="R8" s="87">
        <v>3105.0257000000001</v>
      </c>
      <c r="S8" s="87">
        <v>1783.8688999999999</v>
      </c>
      <c r="T8" s="87">
        <v>2971.3184999999999</v>
      </c>
      <c r="U8" s="87">
        <v>2888.9148</v>
      </c>
      <c r="V8" s="87">
        <v>3815.5536000000002</v>
      </c>
      <c r="W8" s="87">
        <v>3398.1019000000001</v>
      </c>
      <c r="X8" s="87">
        <v>3019.0614999999998</v>
      </c>
      <c r="Y8" s="87">
        <v>2771.7078999999999</v>
      </c>
      <c r="Z8" s="87">
        <v>3893.5587999999998</v>
      </c>
      <c r="AA8" s="87">
        <v>1919.3610000000001</v>
      </c>
      <c r="AB8" s="87">
        <v>5819.0174999999999</v>
      </c>
      <c r="AC8" s="87">
        <v>5718.7223999999997</v>
      </c>
      <c r="AD8" s="87">
        <v>2594.4929000000002</v>
      </c>
      <c r="AE8" s="87">
        <v>3276.3530000000001</v>
      </c>
      <c r="AF8" s="87">
        <v>4108.2398999999996</v>
      </c>
      <c r="AG8" s="87">
        <v>3514.1516000000001</v>
      </c>
      <c r="AH8" s="87">
        <v>994.0924</v>
      </c>
      <c r="AI8" s="87">
        <v>2771.6244000000002</v>
      </c>
      <c r="AJ8" s="87">
        <v>2159.4933000000001</v>
      </c>
      <c r="AK8" s="87">
        <v>2211.7098000000001</v>
      </c>
      <c r="AL8" s="87">
        <v>3177.4423000000002</v>
      </c>
      <c r="AM8" s="87">
        <v>2264.0329000000002</v>
      </c>
      <c r="AN8" s="74"/>
      <c r="AO8" s="107">
        <v>41497</v>
      </c>
      <c r="AP8" s="87">
        <v>2.097626</v>
      </c>
      <c r="AQ8" s="87">
        <v>3.00909</v>
      </c>
      <c r="AR8" s="87">
        <v>7.2139090000000001</v>
      </c>
      <c r="AS8" s="87">
        <v>0.46446199999999999</v>
      </c>
      <c r="AT8" s="87">
        <v>2.0849289999999998</v>
      </c>
      <c r="AU8" s="87">
        <v>4.9223150000000002</v>
      </c>
      <c r="AV8" s="87">
        <v>-0.25518099999999999</v>
      </c>
      <c r="AW8" s="87">
        <v>2.607891</v>
      </c>
      <c r="AX8" s="87">
        <v>2.317043</v>
      </c>
      <c r="AY8" s="87">
        <v>1.2552669999999999</v>
      </c>
      <c r="AZ8" s="87">
        <v>0.90278000000000003</v>
      </c>
      <c r="BA8" s="87">
        <v>1.001528</v>
      </c>
      <c r="BB8" s="87">
        <v>6.0990650000000004</v>
      </c>
      <c r="BC8" s="87">
        <v>5.3134490000000003</v>
      </c>
      <c r="BD8" s="87">
        <v>4.6313300000000002</v>
      </c>
      <c r="BE8" s="87">
        <v>2.8676949999999999</v>
      </c>
      <c r="BF8" s="87">
        <v>3.0904340000000001</v>
      </c>
      <c r="BG8" s="87">
        <v>3.5241129999999998</v>
      </c>
      <c r="BH8" s="87">
        <v>1.036902</v>
      </c>
      <c r="BI8" s="87">
        <v>5.2639500000000004</v>
      </c>
      <c r="BJ8" s="87">
        <v>9.7429000000000002E-2</v>
      </c>
      <c r="BK8" s="87">
        <v>0.92109700000000005</v>
      </c>
      <c r="BL8" s="87">
        <v>0.80136499999999999</v>
      </c>
      <c r="BM8" s="87">
        <v>0.862016</v>
      </c>
      <c r="BN8" s="87">
        <v>2.1215799999999998</v>
      </c>
      <c r="BO8" s="87">
        <v>0.81619600000000003</v>
      </c>
      <c r="BP8" s="87">
        <v>-1.4019170000000001</v>
      </c>
      <c r="BQ8" s="87">
        <v>-2.0785040000000001</v>
      </c>
      <c r="BR8" s="229">
        <v>1.581877</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3"/>
      <c r="B9" s="70"/>
      <c r="C9" s="70"/>
      <c r="D9" s="70"/>
      <c r="E9" s="70"/>
      <c r="F9" s="70"/>
      <c r="G9" s="70"/>
      <c r="H9" s="70"/>
      <c r="I9" s="70"/>
      <c r="J9" s="99">
        <v>41504</v>
      </c>
      <c r="K9" s="87">
        <v>1859.5055</v>
      </c>
      <c r="L9" s="87">
        <v>1559.5610999999999</v>
      </c>
      <c r="M9" s="87">
        <v>3445.5837999999999</v>
      </c>
      <c r="N9" s="87">
        <v>1843.0069000000001</v>
      </c>
      <c r="O9" s="87">
        <v>1045.1284000000001</v>
      </c>
      <c r="P9" s="87">
        <v>2547.2186999999999</v>
      </c>
      <c r="Q9" s="87">
        <v>2057.8458000000001</v>
      </c>
      <c r="R9" s="87">
        <v>3108.8802999999998</v>
      </c>
      <c r="S9" s="87">
        <v>1771.4629</v>
      </c>
      <c r="T9" s="87">
        <v>2951.1268</v>
      </c>
      <c r="U9" s="87">
        <v>2909.2114999999999</v>
      </c>
      <c r="V9" s="87">
        <v>3729.1439</v>
      </c>
      <c r="W9" s="87">
        <v>3384.5491000000002</v>
      </c>
      <c r="X9" s="87">
        <v>2982.4376000000002</v>
      </c>
      <c r="Y9" s="87">
        <v>2707.1327999999999</v>
      </c>
      <c r="Z9" s="87">
        <v>3826.7035000000001</v>
      </c>
      <c r="AA9" s="87">
        <v>1894.2451000000001</v>
      </c>
      <c r="AB9" s="87">
        <v>5497.3249999999998</v>
      </c>
      <c r="AC9" s="87">
        <v>5667.8149000000003</v>
      </c>
      <c r="AD9" s="87">
        <v>2552.7422999999999</v>
      </c>
      <c r="AE9" s="87">
        <v>3414.5679</v>
      </c>
      <c r="AF9" s="87">
        <v>4196.4661999999998</v>
      </c>
      <c r="AG9" s="87">
        <v>3544.8508999999999</v>
      </c>
      <c r="AH9" s="87">
        <v>1019.0017</v>
      </c>
      <c r="AI9" s="87">
        <v>2697.3294999999998</v>
      </c>
      <c r="AJ9" s="87">
        <v>2108.7442999999998</v>
      </c>
      <c r="AK9" s="87">
        <v>2214.0473999999999</v>
      </c>
      <c r="AL9" s="87">
        <v>3073.2849999999999</v>
      </c>
      <c r="AM9" s="87">
        <v>2239.3487</v>
      </c>
      <c r="AN9" s="74"/>
      <c r="AO9" s="107">
        <v>41504</v>
      </c>
      <c r="AP9" s="87">
        <v>-0.78765099999999999</v>
      </c>
      <c r="AQ9" s="87">
        <v>4.043952</v>
      </c>
      <c r="AR9" s="87">
        <v>-5.0013000000000002E-2</v>
      </c>
      <c r="AS9" s="87">
        <v>-0.99120699999999995</v>
      </c>
      <c r="AT9" s="87">
        <v>0.43079000000000001</v>
      </c>
      <c r="AU9" s="87">
        <v>-2.0500850000000002</v>
      </c>
      <c r="AV9" s="87">
        <v>-0.87229800000000002</v>
      </c>
      <c r="AW9" s="87">
        <v>0.124141</v>
      </c>
      <c r="AX9" s="87">
        <v>-0.69545500000000005</v>
      </c>
      <c r="AY9" s="87">
        <v>-0.67955399999999999</v>
      </c>
      <c r="AZ9" s="87">
        <v>0.70257199999999997</v>
      </c>
      <c r="BA9" s="87">
        <v>-2.2646700000000002</v>
      </c>
      <c r="BB9" s="87">
        <v>-0.39883400000000002</v>
      </c>
      <c r="BC9" s="87">
        <v>-1.2130890000000001</v>
      </c>
      <c r="BD9" s="87">
        <v>-2.3297949999999998</v>
      </c>
      <c r="BE9" s="87">
        <v>-1.717074</v>
      </c>
      <c r="BF9" s="87">
        <v>-1.3085549999999999</v>
      </c>
      <c r="BG9" s="87">
        <v>-5.5282960000000001</v>
      </c>
      <c r="BH9" s="87">
        <v>-0.89019000000000004</v>
      </c>
      <c r="BI9" s="87">
        <v>-1.6092010000000001</v>
      </c>
      <c r="BJ9" s="87">
        <v>4.2185589999999999</v>
      </c>
      <c r="BK9" s="87">
        <v>2.147545</v>
      </c>
      <c r="BL9" s="87">
        <v>0.87359100000000001</v>
      </c>
      <c r="BM9" s="87">
        <v>2.5057330000000002</v>
      </c>
      <c r="BN9" s="87">
        <v>-2.6805539999999999</v>
      </c>
      <c r="BO9" s="87">
        <v>-2.3500420000000002</v>
      </c>
      <c r="BP9" s="87">
        <v>0.10569199999999999</v>
      </c>
      <c r="BQ9" s="87">
        <v>-3.2780230000000001</v>
      </c>
      <c r="BR9" s="229">
        <v>-1.090276</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3"/>
      <c r="B10" s="70"/>
      <c r="C10" s="70"/>
      <c r="D10" s="70"/>
      <c r="E10" s="70"/>
      <c r="F10" s="70"/>
      <c r="G10" s="70"/>
      <c r="H10" s="70"/>
      <c r="I10" s="70"/>
      <c r="J10" s="99">
        <v>41511</v>
      </c>
      <c r="K10" s="87">
        <v>1825.6578</v>
      </c>
      <c r="L10" s="87">
        <v>1527.9024999999999</v>
      </c>
      <c r="M10" s="87">
        <v>3426.0463</v>
      </c>
      <c r="N10" s="87">
        <v>1822.2467999999999</v>
      </c>
      <c r="O10" s="87">
        <v>1032.7645</v>
      </c>
      <c r="P10" s="87">
        <v>2584.4803000000002</v>
      </c>
      <c r="Q10" s="87">
        <v>2046.9333999999999</v>
      </c>
      <c r="R10" s="87">
        <v>3129.9857999999999</v>
      </c>
      <c r="S10" s="87">
        <v>1812.1587</v>
      </c>
      <c r="T10" s="87">
        <v>2978.6347999999998</v>
      </c>
      <c r="U10" s="87">
        <v>3022.0378999999998</v>
      </c>
      <c r="V10" s="87">
        <v>3778.2891</v>
      </c>
      <c r="W10" s="87">
        <v>3417.9960000000001</v>
      </c>
      <c r="X10" s="87">
        <v>3072.9065000000001</v>
      </c>
      <c r="Y10" s="87">
        <v>2826.181</v>
      </c>
      <c r="Z10" s="87">
        <v>3808.4724999999999</v>
      </c>
      <c r="AA10" s="87">
        <v>1933.2442000000001</v>
      </c>
      <c r="AB10" s="87">
        <v>5644.8379999999997</v>
      </c>
      <c r="AC10" s="87">
        <v>5641.5276000000003</v>
      </c>
      <c r="AD10" s="87">
        <v>2598.3144000000002</v>
      </c>
      <c r="AE10" s="87">
        <v>3394.1401000000001</v>
      </c>
      <c r="AF10" s="87">
        <v>4022.7141000000001</v>
      </c>
      <c r="AG10" s="87">
        <v>3480.1538</v>
      </c>
      <c r="AH10" s="87">
        <v>1034.0654</v>
      </c>
      <c r="AI10" s="87">
        <v>2848.4638</v>
      </c>
      <c r="AJ10" s="87">
        <v>2256.7710999999999</v>
      </c>
      <c r="AK10" s="87">
        <v>2395.8579</v>
      </c>
      <c r="AL10" s="87">
        <v>3400.4618999999998</v>
      </c>
      <c r="AM10" s="87">
        <v>2289.7548999999999</v>
      </c>
      <c r="AN10" s="74"/>
      <c r="AO10" s="107">
        <v>41511</v>
      </c>
      <c r="AP10" s="87">
        <v>-1.8202529999999999</v>
      </c>
      <c r="AQ10" s="87">
        <v>-2.0299689999999999</v>
      </c>
      <c r="AR10" s="87">
        <v>-0.56703000000000003</v>
      </c>
      <c r="AS10" s="87">
        <v>-1.1264259999999999</v>
      </c>
      <c r="AT10" s="87">
        <v>-1.183003</v>
      </c>
      <c r="AU10" s="87">
        <v>1.4628350000000001</v>
      </c>
      <c r="AV10" s="87">
        <v>-0.53028299999999995</v>
      </c>
      <c r="AW10" s="87">
        <v>0.67887799999999998</v>
      </c>
      <c r="AX10" s="87">
        <v>2.2972990000000002</v>
      </c>
      <c r="AY10" s="87">
        <v>0.93211900000000003</v>
      </c>
      <c r="AZ10" s="87">
        <v>3.878247</v>
      </c>
      <c r="BA10" s="87">
        <v>1.317868</v>
      </c>
      <c r="BB10" s="87">
        <v>0.98822299999999996</v>
      </c>
      <c r="BC10" s="87">
        <v>3.033388</v>
      </c>
      <c r="BD10" s="87">
        <v>4.3975749999999998</v>
      </c>
      <c r="BE10" s="87">
        <v>-0.47641499999999998</v>
      </c>
      <c r="BF10" s="87">
        <v>2.0588199999999999</v>
      </c>
      <c r="BG10" s="87">
        <v>2.68336</v>
      </c>
      <c r="BH10" s="87">
        <v>-0.46379999999999999</v>
      </c>
      <c r="BI10" s="87">
        <v>1.7852209999999999</v>
      </c>
      <c r="BJ10" s="87">
        <v>-0.59825399999999995</v>
      </c>
      <c r="BK10" s="87">
        <v>-4.1404379999999996</v>
      </c>
      <c r="BL10" s="87">
        <v>-1.8251010000000001</v>
      </c>
      <c r="BM10" s="87">
        <v>1.47828</v>
      </c>
      <c r="BN10" s="87">
        <v>5.6031089999999999</v>
      </c>
      <c r="BO10" s="87">
        <v>7.019666</v>
      </c>
      <c r="BP10" s="87">
        <v>8.2116810000000005</v>
      </c>
      <c r="BQ10" s="87">
        <v>10.645837</v>
      </c>
      <c r="BR10" s="229">
        <v>2.250931</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3"/>
      <c r="B11" s="70"/>
      <c r="C11" s="70"/>
      <c r="D11" s="70"/>
      <c r="E11" s="70"/>
      <c r="F11" s="70"/>
      <c r="G11" s="70"/>
      <c r="H11" s="70"/>
      <c r="I11" s="70"/>
      <c r="J11" s="99">
        <v>41518</v>
      </c>
      <c r="K11" s="87">
        <v>1814.5515</v>
      </c>
      <c r="L11" s="87">
        <v>1535.7433000000001</v>
      </c>
      <c r="M11" s="87">
        <v>3498.1091000000001</v>
      </c>
      <c r="N11" s="87">
        <v>1817.1395</v>
      </c>
      <c r="O11" s="87">
        <v>1058.4177999999999</v>
      </c>
      <c r="P11" s="87">
        <v>2558.5088999999998</v>
      </c>
      <c r="Q11" s="87">
        <v>2087.5342000000001</v>
      </c>
      <c r="R11" s="87">
        <v>3129.9684999999999</v>
      </c>
      <c r="S11" s="87">
        <v>1864.8143</v>
      </c>
      <c r="T11" s="87">
        <v>3018.0038</v>
      </c>
      <c r="U11" s="87">
        <v>3005.355</v>
      </c>
      <c r="V11" s="87">
        <v>3940.1043</v>
      </c>
      <c r="W11" s="87">
        <v>3460.7692000000002</v>
      </c>
      <c r="X11" s="87">
        <v>3218.1323000000002</v>
      </c>
      <c r="Y11" s="87">
        <v>2930.8384999999998</v>
      </c>
      <c r="Z11" s="87">
        <v>3804.6664999999998</v>
      </c>
      <c r="AA11" s="87">
        <v>1982.0124000000001</v>
      </c>
      <c r="AB11" s="87">
        <v>5509.4997999999996</v>
      </c>
      <c r="AC11" s="87">
        <v>5614.027</v>
      </c>
      <c r="AD11" s="87">
        <v>2580.7862</v>
      </c>
      <c r="AE11" s="87">
        <v>3437.4177</v>
      </c>
      <c r="AF11" s="87">
        <v>4228.4697999999999</v>
      </c>
      <c r="AG11" s="87">
        <v>3597.3431</v>
      </c>
      <c r="AH11" s="87">
        <v>1177.6171999999999</v>
      </c>
      <c r="AI11" s="87">
        <v>2769.1631000000002</v>
      </c>
      <c r="AJ11" s="87">
        <v>2166.2892999999999</v>
      </c>
      <c r="AK11" s="87">
        <v>2276.7381999999998</v>
      </c>
      <c r="AL11" s="87">
        <v>3271.8326000000002</v>
      </c>
      <c r="AM11" s="87">
        <v>2503.9065000000001</v>
      </c>
      <c r="AN11" s="74"/>
      <c r="AO11" s="107">
        <v>41518</v>
      </c>
      <c r="AP11" s="87">
        <v>-0.60834500000000002</v>
      </c>
      <c r="AQ11" s="87">
        <v>0.51317400000000002</v>
      </c>
      <c r="AR11" s="87">
        <v>2.1033810000000002</v>
      </c>
      <c r="AS11" s="87">
        <v>-0.280275</v>
      </c>
      <c r="AT11" s="87">
        <v>2.4839449999999998</v>
      </c>
      <c r="AU11" s="87">
        <v>-1.0048980000000001</v>
      </c>
      <c r="AV11" s="87">
        <v>1.9834940000000001</v>
      </c>
      <c r="AW11" s="87">
        <v>-5.53E-4</v>
      </c>
      <c r="AX11" s="87">
        <v>2.9056839999999999</v>
      </c>
      <c r="AY11" s="87">
        <v>1.3217129999999999</v>
      </c>
      <c r="AZ11" s="87">
        <v>-0.552041</v>
      </c>
      <c r="BA11" s="87">
        <v>4.2827640000000002</v>
      </c>
      <c r="BB11" s="87">
        <v>1.251412</v>
      </c>
      <c r="BC11" s="87">
        <v>4.7260080000000002</v>
      </c>
      <c r="BD11" s="87">
        <v>3.7031420000000002</v>
      </c>
      <c r="BE11" s="87">
        <v>-9.9934999999999996E-2</v>
      </c>
      <c r="BF11" s="87">
        <v>2.5226090000000001</v>
      </c>
      <c r="BG11" s="87">
        <v>-2.3975569999999999</v>
      </c>
      <c r="BH11" s="87">
        <v>-0.48746699999999998</v>
      </c>
      <c r="BI11" s="87">
        <v>-0.67459899999999995</v>
      </c>
      <c r="BJ11" s="87">
        <v>1.2750680000000001</v>
      </c>
      <c r="BK11" s="87">
        <v>5.1148480000000003</v>
      </c>
      <c r="BL11" s="87">
        <v>3.3673600000000001</v>
      </c>
      <c r="BM11" s="87">
        <v>13.882275</v>
      </c>
      <c r="BN11" s="87">
        <v>-2.7839809999999998</v>
      </c>
      <c r="BO11" s="87">
        <v>-4.0093480000000001</v>
      </c>
      <c r="BP11" s="87">
        <v>-4.971902</v>
      </c>
      <c r="BQ11" s="87">
        <v>-3.7827009999999999</v>
      </c>
      <c r="BR11" s="229">
        <v>9.3525989999999997</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6"/>
      <c r="B12" s="70"/>
      <c r="C12" s="70"/>
      <c r="D12" s="70"/>
      <c r="E12" s="70"/>
      <c r="F12" s="70"/>
      <c r="G12" s="70"/>
      <c r="H12" s="70"/>
      <c r="I12" s="70"/>
      <c r="J12" s="99">
        <v>41525</v>
      </c>
      <c r="K12" s="87">
        <v>1858.3690999999999</v>
      </c>
      <c r="L12" s="87">
        <v>1564.1993</v>
      </c>
      <c r="M12" s="87">
        <v>3512.7084</v>
      </c>
      <c r="N12" s="87">
        <v>1842.2709</v>
      </c>
      <c r="O12" s="87">
        <v>1087.3665000000001</v>
      </c>
      <c r="P12" s="87">
        <v>2619.0315999999998</v>
      </c>
      <c r="Q12" s="87">
        <v>2121.4929000000002</v>
      </c>
      <c r="R12" s="87">
        <v>3219.5146</v>
      </c>
      <c r="S12" s="87">
        <v>1971.2163</v>
      </c>
      <c r="T12" s="87">
        <v>3115.6504</v>
      </c>
      <c r="U12" s="87">
        <v>3140.4946</v>
      </c>
      <c r="V12" s="87">
        <v>4244.0074999999997</v>
      </c>
      <c r="W12" s="87">
        <v>3587.6383000000001</v>
      </c>
      <c r="X12" s="87">
        <v>3237.7651999999998</v>
      </c>
      <c r="Y12" s="87">
        <v>3033.4250999999999</v>
      </c>
      <c r="Z12" s="87">
        <v>3829.0963000000002</v>
      </c>
      <c r="AA12" s="87">
        <v>2041.7545</v>
      </c>
      <c r="AB12" s="87">
        <v>5634.4603999999999</v>
      </c>
      <c r="AC12" s="87">
        <v>5655.3985000000002</v>
      </c>
      <c r="AD12" s="87">
        <v>2767.2541000000001</v>
      </c>
      <c r="AE12" s="87">
        <v>3581.3735000000001</v>
      </c>
      <c r="AF12" s="87">
        <v>4248.8886000000002</v>
      </c>
      <c r="AG12" s="87">
        <v>3617.9738000000002</v>
      </c>
      <c r="AH12" s="87">
        <v>1185.4259999999999</v>
      </c>
      <c r="AI12" s="87">
        <v>2886.9072000000001</v>
      </c>
      <c r="AJ12" s="87">
        <v>2277.7802999999999</v>
      </c>
      <c r="AK12" s="87">
        <v>2417.0686999999998</v>
      </c>
      <c r="AL12" s="87">
        <v>3745.3782999999999</v>
      </c>
      <c r="AM12" s="87">
        <v>2573.6588000000002</v>
      </c>
      <c r="AN12" s="74"/>
      <c r="AO12" s="107">
        <v>41525</v>
      </c>
      <c r="AP12" s="87">
        <v>2.41479</v>
      </c>
      <c r="AQ12" s="87">
        <v>1.8529139999999999</v>
      </c>
      <c r="AR12" s="87">
        <v>0.417348</v>
      </c>
      <c r="AS12" s="87">
        <v>1.3830199999999999</v>
      </c>
      <c r="AT12" s="87">
        <v>2.7350919999999999</v>
      </c>
      <c r="AU12" s="87">
        <v>2.3655460000000001</v>
      </c>
      <c r="AV12" s="87">
        <v>1.6267370000000001</v>
      </c>
      <c r="AW12" s="87">
        <v>2.8609270000000002</v>
      </c>
      <c r="AX12" s="87">
        <v>5.7057690000000001</v>
      </c>
      <c r="AY12" s="87">
        <v>3.2354699999999998</v>
      </c>
      <c r="AZ12" s="87">
        <v>4.4966270000000002</v>
      </c>
      <c r="BA12" s="87">
        <v>7.7130749999999999</v>
      </c>
      <c r="BB12" s="87">
        <v>3.6659220000000001</v>
      </c>
      <c r="BC12" s="87">
        <v>0.61007100000000003</v>
      </c>
      <c r="BD12" s="87">
        <v>3.5002469999999999</v>
      </c>
      <c r="BE12" s="87">
        <v>0.64210100000000003</v>
      </c>
      <c r="BF12" s="87">
        <v>3.0142139999999999</v>
      </c>
      <c r="BG12" s="87">
        <v>2.2680929999999999</v>
      </c>
      <c r="BH12" s="87">
        <v>0.736931</v>
      </c>
      <c r="BI12" s="87">
        <v>7.2252359999999998</v>
      </c>
      <c r="BJ12" s="87">
        <v>4.1879049999999998</v>
      </c>
      <c r="BK12" s="87">
        <v>0.48288900000000001</v>
      </c>
      <c r="BL12" s="87">
        <v>0.57349799999999995</v>
      </c>
      <c r="BM12" s="87">
        <v>0.66310199999999997</v>
      </c>
      <c r="BN12" s="87">
        <v>4.2519739999999997</v>
      </c>
      <c r="BO12" s="87">
        <v>5.1466349999999998</v>
      </c>
      <c r="BP12" s="87">
        <v>6.1636639999999998</v>
      </c>
      <c r="BQ12" s="87">
        <v>14.473409</v>
      </c>
      <c r="BR12" s="229">
        <v>2.785739</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41532</v>
      </c>
      <c r="K13" s="87">
        <v>1894.4885999999999</v>
      </c>
      <c r="L13" s="87">
        <v>1618.0329999999999</v>
      </c>
      <c r="M13" s="87">
        <v>3605.3885</v>
      </c>
      <c r="N13" s="87">
        <v>1889.5446999999999</v>
      </c>
      <c r="O13" s="87">
        <v>1122.2166</v>
      </c>
      <c r="P13" s="87">
        <v>2655.7366999999999</v>
      </c>
      <c r="Q13" s="87">
        <v>2192.7919999999999</v>
      </c>
      <c r="R13" s="87">
        <v>3267.2718</v>
      </c>
      <c r="S13" s="87">
        <v>1961.0979</v>
      </c>
      <c r="T13" s="87">
        <v>3220.645</v>
      </c>
      <c r="U13" s="87">
        <v>3168.7773999999999</v>
      </c>
      <c r="V13" s="87">
        <v>4330.8476000000001</v>
      </c>
      <c r="W13" s="87">
        <v>3686.9386</v>
      </c>
      <c r="X13" s="87">
        <v>3538.7139000000002</v>
      </c>
      <c r="Y13" s="87">
        <v>3057.9178000000002</v>
      </c>
      <c r="Z13" s="87">
        <v>3989.2939999999999</v>
      </c>
      <c r="AA13" s="87">
        <v>2136.8645000000001</v>
      </c>
      <c r="AB13" s="87">
        <v>5588.5915000000005</v>
      </c>
      <c r="AC13" s="87">
        <v>5813.3607000000002</v>
      </c>
      <c r="AD13" s="87">
        <v>2832.6275000000001</v>
      </c>
      <c r="AE13" s="87">
        <v>3938.0518999999999</v>
      </c>
      <c r="AF13" s="87">
        <v>4660.3486000000003</v>
      </c>
      <c r="AG13" s="87">
        <v>3789.8182999999999</v>
      </c>
      <c r="AH13" s="87">
        <v>1257.3901000000001</v>
      </c>
      <c r="AI13" s="87">
        <v>2805.9477000000002</v>
      </c>
      <c r="AJ13" s="87">
        <v>2203.4901</v>
      </c>
      <c r="AK13" s="87">
        <v>2365.8694</v>
      </c>
      <c r="AL13" s="87">
        <v>3727.3465999999999</v>
      </c>
      <c r="AM13" s="87">
        <v>2767.9607999999998</v>
      </c>
      <c r="AN13" s="74"/>
      <c r="AO13" s="107">
        <v>41532</v>
      </c>
      <c r="AP13" s="87">
        <v>1.943613</v>
      </c>
      <c r="AQ13" s="87">
        <v>3.441614</v>
      </c>
      <c r="AR13" s="87">
        <v>2.638423</v>
      </c>
      <c r="AS13" s="87">
        <v>2.5660609999999999</v>
      </c>
      <c r="AT13" s="87">
        <v>3.2050000000000001</v>
      </c>
      <c r="AU13" s="87">
        <v>1.4014759999999999</v>
      </c>
      <c r="AV13" s="87">
        <v>3.360798</v>
      </c>
      <c r="AW13" s="87">
        <v>1.483366</v>
      </c>
      <c r="AX13" s="87">
        <v>-0.51330699999999996</v>
      </c>
      <c r="AY13" s="87">
        <v>3.36991</v>
      </c>
      <c r="AZ13" s="87">
        <v>0.90058400000000005</v>
      </c>
      <c r="BA13" s="87">
        <v>2.0461819999999999</v>
      </c>
      <c r="BB13" s="87">
        <v>2.767846</v>
      </c>
      <c r="BC13" s="87">
        <v>9.2949509999999993</v>
      </c>
      <c r="BD13" s="87">
        <v>0.80742700000000001</v>
      </c>
      <c r="BE13" s="87">
        <v>4.1836950000000002</v>
      </c>
      <c r="BF13" s="87">
        <v>4.6582489999999996</v>
      </c>
      <c r="BG13" s="87">
        <v>-0.81407799999999997</v>
      </c>
      <c r="BH13" s="87">
        <v>2.7931219999999999</v>
      </c>
      <c r="BI13" s="87">
        <v>2.3623919999999998</v>
      </c>
      <c r="BJ13" s="87">
        <v>9.959263</v>
      </c>
      <c r="BK13" s="87">
        <v>9.6839440000000003</v>
      </c>
      <c r="BL13" s="87">
        <v>4.7497439999999997</v>
      </c>
      <c r="BM13" s="87">
        <v>6.0707370000000003</v>
      </c>
      <c r="BN13" s="87">
        <v>-2.8043680000000002</v>
      </c>
      <c r="BO13" s="87">
        <v>-3.261517</v>
      </c>
      <c r="BP13" s="87">
        <v>-2.118239</v>
      </c>
      <c r="BQ13" s="87">
        <v>-0.48143900000000001</v>
      </c>
      <c r="BR13" s="229">
        <v>7.5496410000000003</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41539</v>
      </c>
      <c r="K14" s="87">
        <v>1877.877</v>
      </c>
      <c r="L14" s="87">
        <v>1564.8557000000001</v>
      </c>
      <c r="M14" s="87">
        <v>3491.8240999999998</v>
      </c>
      <c r="N14" s="87">
        <v>1874.846</v>
      </c>
      <c r="O14" s="87">
        <v>1096.5831000000001</v>
      </c>
      <c r="P14" s="87">
        <v>2609.1419999999998</v>
      </c>
      <c r="Q14" s="87">
        <v>2145.1062000000002</v>
      </c>
      <c r="R14" s="87">
        <v>3218.9432000000002</v>
      </c>
      <c r="S14" s="87">
        <v>1954.9767999999999</v>
      </c>
      <c r="T14" s="87">
        <v>3171.7840000000001</v>
      </c>
      <c r="U14" s="87">
        <v>3172.1347000000001</v>
      </c>
      <c r="V14" s="87">
        <v>4368.4488000000001</v>
      </c>
      <c r="W14" s="87">
        <v>3631.3107</v>
      </c>
      <c r="X14" s="87">
        <v>3667.8643000000002</v>
      </c>
      <c r="Y14" s="87">
        <v>3247.7219</v>
      </c>
      <c r="Z14" s="87">
        <v>3885.5904</v>
      </c>
      <c r="AA14" s="87">
        <v>2089.6167999999998</v>
      </c>
      <c r="AB14" s="87">
        <v>5646.2241000000004</v>
      </c>
      <c r="AC14" s="87">
        <v>5639.7533000000003</v>
      </c>
      <c r="AD14" s="87">
        <v>2756.0983999999999</v>
      </c>
      <c r="AE14" s="87">
        <v>3821.1511</v>
      </c>
      <c r="AF14" s="87">
        <v>4551.6719999999996</v>
      </c>
      <c r="AG14" s="87">
        <v>3656.3946999999998</v>
      </c>
      <c r="AH14" s="87">
        <v>1214.4266</v>
      </c>
      <c r="AI14" s="87">
        <v>2787.1428999999998</v>
      </c>
      <c r="AJ14" s="87">
        <v>2229.2368000000001</v>
      </c>
      <c r="AK14" s="87">
        <v>2386.6741999999999</v>
      </c>
      <c r="AL14" s="87">
        <v>3975.2813000000001</v>
      </c>
      <c r="AM14" s="87">
        <v>2716.6104</v>
      </c>
      <c r="AN14" s="74"/>
      <c r="AO14" s="107">
        <v>41539</v>
      </c>
      <c r="AP14" s="87">
        <v>-0.87683800000000001</v>
      </c>
      <c r="AQ14" s="87">
        <v>-3.28654</v>
      </c>
      <c r="AR14" s="87">
        <v>-3.1498520000000001</v>
      </c>
      <c r="AS14" s="87">
        <v>-0.77789600000000003</v>
      </c>
      <c r="AT14" s="87">
        <v>-2.2841849999999999</v>
      </c>
      <c r="AU14" s="87">
        <v>-1.7544919999999999</v>
      </c>
      <c r="AV14" s="87">
        <v>-2.174661</v>
      </c>
      <c r="AW14" s="87">
        <v>-1.4791730000000001</v>
      </c>
      <c r="AX14" s="87">
        <v>-0.31212600000000001</v>
      </c>
      <c r="AY14" s="87">
        <v>-1.517118</v>
      </c>
      <c r="AZ14" s="87">
        <v>0.105949</v>
      </c>
      <c r="BA14" s="87">
        <v>0.86821800000000005</v>
      </c>
      <c r="BB14" s="87">
        <v>-1.508783</v>
      </c>
      <c r="BC14" s="87">
        <v>3.6496420000000001</v>
      </c>
      <c r="BD14" s="87">
        <v>6.2069720000000004</v>
      </c>
      <c r="BE14" s="87">
        <v>-2.599548</v>
      </c>
      <c r="BF14" s="87">
        <v>-2.2110759999999998</v>
      </c>
      <c r="BG14" s="87">
        <v>1.0312539999999999</v>
      </c>
      <c r="BH14" s="87">
        <v>-2.9863520000000001</v>
      </c>
      <c r="BI14" s="87">
        <v>-2.7017000000000002</v>
      </c>
      <c r="BJ14" s="87">
        <v>-2.968493</v>
      </c>
      <c r="BK14" s="87">
        <v>-2.331941</v>
      </c>
      <c r="BL14" s="87">
        <v>-3.5205799999999998</v>
      </c>
      <c r="BM14" s="87">
        <v>-3.4168790000000002</v>
      </c>
      <c r="BN14" s="87">
        <v>-0.67017599999999999</v>
      </c>
      <c r="BO14" s="87">
        <v>1.1684509999999999</v>
      </c>
      <c r="BP14" s="87">
        <v>0.87937200000000004</v>
      </c>
      <c r="BQ14" s="87">
        <v>6.6517749999999998</v>
      </c>
      <c r="BR14" s="229">
        <v>-1.8551709999999999</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41546</v>
      </c>
      <c r="K15" s="87">
        <v>1864.5232000000001</v>
      </c>
      <c r="L15" s="87">
        <v>1541.5395000000001</v>
      </c>
      <c r="M15" s="87">
        <v>3460.0754000000002</v>
      </c>
      <c r="N15" s="87">
        <v>1833.9417000000001</v>
      </c>
      <c r="O15" s="87">
        <v>1065.2838999999999</v>
      </c>
      <c r="P15" s="87">
        <v>2570.3969999999999</v>
      </c>
      <c r="Q15" s="87">
        <v>2073.2597000000001</v>
      </c>
      <c r="R15" s="87">
        <v>3117.0360999999998</v>
      </c>
      <c r="S15" s="87">
        <v>1946.2851000000001</v>
      </c>
      <c r="T15" s="87">
        <v>3122.5034000000001</v>
      </c>
      <c r="U15" s="87">
        <v>3231.6536000000001</v>
      </c>
      <c r="V15" s="87">
        <v>4230.7972</v>
      </c>
      <c r="W15" s="87">
        <v>3605.8217</v>
      </c>
      <c r="X15" s="87">
        <v>3752.1903000000002</v>
      </c>
      <c r="Y15" s="87">
        <v>3148.7384999999999</v>
      </c>
      <c r="Z15" s="87">
        <v>3947.74</v>
      </c>
      <c r="AA15" s="87">
        <v>2067.2615000000001</v>
      </c>
      <c r="AB15" s="87">
        <v>5922.9530000000004</v>
      </c>
      <c r="AC15" s="87">
        <v>5754.3828000000003</v>
      </c>
      <c r="AD15" s="87">
        <v>2758.2737000000002</v>
      </c>
      <c r="AE15" s="87">
        <v>3640.2892999999999</v>
      </c>
      <c r="AF15" s="87">
        <v>4394.7685000000001</v>
      </c>
      <c r="AG15" s="87">
        <v>3526.3517000000002</v>
      </c>
      <c r="AH15" s="87">
        <v>1169.4051999999999</v>
      </c>
      <c r="AI15" s="87">
        <v>2857.0779000000002</v>
      </c>
      <c r="AJ15" s="87">
        <v>2302.7067999999999</v>
      </c>
      <c r="AK15" s="87">
        <v>2463.5671000000002</v>
      </c>
      <c r="AL15" s="87">
        <v>4163.6295</v>
      </c>
      <c r="AM15" s="87">
        <v>2774.2748000000001</v>
      </c>
      <c r="AN15" s="74"/>
      <c r="AO15" s="107">
        <v>41546</v>
      </c>
      <c r="AP15" s="87">
        <v>-0.71111199999999997</v>
      </c>
      <c r="AQ15" s="87">
        <v>-1.4899899999999999</v>
      </c>
      <c r="AR15" s="87">
        <v>-0.90922999999999998</v>
      </c>
      <c r="AS15" s="87">
        <v>-2.1817419999999998</v>
      </c>
      <c r="AT15" s="87">
        <v>-2.8542480000000001</v>
      </c>
      <c r="AU15" s="87">
        <v>-1.484971</v>
      </c>
      <c r="AV15" s="87">
        <v>-3.3493210000000002</v>
      </c>
      <c r="AW15" s="87">
        <v>-3.1658559999999998</v>
      </c>
      <c r="AX15" s="87">
        <v>-0.44459399999999999</v>
      </c>
      <c r="AY15" s="87">
        <v>-1.5537190000000001</v>
      </c>
      <c r="AZ15" s="87">
        <v>1.876304</v>
      </c>
      <c r="BA15" s="87">
        <v>-3.1510410000000002</v>
      </c>
      <c r="BB15" s="87">
        <v>-0.70192299999999996</v>
      </c>
      <c r="BC15" s="87">
        <v>2.2990490000000001</v>
      </c>
      <c r="BD15" s="87">
        <v>-3.0477789999999998</v>
      </c>
      <c r="BE15" s="87">
        <v>1.5994889999999999</v>
      </c>
      <c r="BF15" s="87">
        <v>-1.069828</v>
      </c>
      <c r="BG15" s="87">
        <v>4.9011319999999996</v>
      </c>
      <c r="BH15" s="87">
        <v>2.032527</v>
      </c>
      <c r="BI15" s="87">
        <v>7.8926999999999997E-2</v>
      </c>
      <c r="BJ15" s="87">
        <v>-4.7331760000000003</v>
      </c>
      <c r="BK15" s="87">
        <v>-3.4471620000000001</v>
      </c>
      <c r="BL15" s="87">
        <v>-3.5565910000000001</v>
      </c>
      <c r="BM15" s="87">
        <v>-3.7072150000000001</v>
      </c>
      <c r="BN15" s="87">
        <v>2.5091999999999999</v>
      </c>
      <c r="BO15" s="87">
        <v>3.295747</v>
      </c>
      <c r="BP15" s="87">
        <v>3.221759</v>
      </c>
      <c r="BQ15" s="87">
        <v>4.737984</v>
      </c>
      <c r="BR15" s="229">
        <v>2.1226600000000002</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41553</v>
      </c>
      <c r="K16" s="87">
        <v>1871.8594000000001</v>
      </c>
      <c r="L16" s="87">
        <v>1542.8545999999999</v>
      </c>
      <c r="M16" s="87">
        <v>3482.4874</v>
      </c>
      <c r="N16" s="87">
        <v>1852.4721</v>
      </c>
      <c r="O16" s="87">
        <v>1070.2538999999999</v>
      </c>
      <c r="P16" s="87">
        <v>2593.1797999999999</v>
      </c>
      <c r="Q16" s="87">
        <v>2083.1579999999999</v>
      </c>
      <c r="R16" s="87">
        <v>3128.7975999999999</v>
      </c>
      <c r="S16" s="87">
        <v>1973.5268000000001</v>
      </c>
      <c r="T16" s="87">
        <v>3153.0971</v>
      </c>
      <c r="U16" s="87">
        <v>3270.1907000000001</v>
      </c>
      <c r="V16" s="87">
        <v>4250.5231999999996</v>
      </c>
      <c r="W16" s="87">
        <v>3641.3416000000002</v>
      </c>
      <c r="X16" s="87">
        <v>3857.5877</v>
      </c>
      <c r="Y16" s="87">
        <v>3204.9793</v>
      </c>
      <c r="Z16" s="87">
        <v>3951.9349999999999</v>
      </c>
      <c r="AA16" s="87">
        <v>2092.7534000000001</v>
      </c>
      <c r="AB16" s="87">
        <v>5950.8238000000001</v>
      </c>
      <c r="AC16" s="87">
        <v>5796.7829000000002</v>
      </c>
      <c r="AD16" s="87">
        <v>2850.5587</v>
      </c>
      <c r="AE16" s="87">
        <v>3653.8087999999998</v>
      </c>
      <c r="AF16" s="87">
        <v>4359.5196999999998</v>
      </c>
      <c r="AG16" s="87">
        <v>3559.8359999999998</v>
      </c>
      <c r="AH16" s="87">
        <v>1186.1826000000001</v>
      </c>
      <c r="AI16" s="87">
        <v>2887.7991999999999</v>
      </c>
      <c r="AJ16" s="87">
        <v>2354.7532000000001</v>
      </c>
      <c r="AK16" s="87">
        <v>2540.4429</v>
      </c>
      <c r="AL16" s="87">
        <v>4404.2461999999996</v>
      </c>
      <c r="AM16" s="87">
        <v>2864.8692999999998</v>
      </c>
      <c r="AN16" s="74"/>
      <c r="AO16" s="107">
        <v>41553</v>
      </c>
      <c r="AP16" s="87">
        <v>0.39346300000000001</v>
      </c>
      <c r="AQ16" s="87">
        <v>8.5310999999999998E-2</v>
      </c>
      <c r="AR16" s="87">
        <v>0.64773199999999997</v>
      </c>
      <c r="AS16" s="87">
        <v>1.0104139999999999</v>
      </c>
      <c r="AT16" s="87">
        <v>0.46654200000000001</v>
      </c>
      <c r="AU16" s="87">
        <v>0.88635299999999995</v>
      </c>
      <c r="AV16" s="87">
        <v>0.47742699999999999</v>
      </c>
      <c r="AW16" s="87">
        <v>0.37733</v>
      </c>
      <c r="AX16" s="87">
        <v>1.3996770000000001</v>
      </c>
      <c r="AY16" s="87">
        <v>0.97978100000000001</v>
      </c>
      <c r="AZ16" s="87">
        <v>1.1924889999999999</v>
      </c>
      <c r="BA16" s="87">
        <v>0.466248</v>
      </c>
      <c r="BB16" s="87">
        <v>0.98507100000000003</v>
      </c>
      <c r="BC16" s="87">
        <v>2.8089569999999999</v>
      </c>
      <c r="BD16" s="87">
        <v>1.786138</v>
      </c>
      <c r="BE16" s="87">
        <v>0.106263</v>
      </c>
      <c r="BF16" s="87">
        <v>1.2331240000000001</v>
      </c>
      <c r="BG16" s="87">
        <v>0.47055599999999997</v>
      </c>
      <c r="BH16" s="87">
        <v>0.73683100000000001</v>
      </c>
      <c r="BI16" s="87">
        <v>3.3457520000000001</v>
      </c>
      <c r="BJ16" s="87">
        <v>0.37138500000000002</v>
      </c>
      <c r="BK16" s="87">
        <v>-0.80206299999999997</v>
      </c>
      <c r="BL16" s="87">
        <v>0.94954499999999997</v>
      </c>
      <c r="BM16" s="87">
        <v>1.4346950000000001</v>
      </c>
      <c r="BN16" s="87">
        <v>1.0752699999999999</v>
      </c>
      <c r="BO16" s="87">
        <v>2.260227</v>
      </c>
      <c r="BP16" s="87">
        <v>3.1205080000000001</v>
      </c>
      <c r="BQ16" s="87">
        <v>5.779013</v>
      </c>
      <c r="BR16" s="229">
        <v>3.26552</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41560</v>
      </c>
      <c r="K17" s="87">
        <v>1994.8223</v>
      </c>
      <c r="L17" s="87">
        <v>1545.674</v>
      </c>
      <c r="M17" s="87">
        <v>3521.6044000000002</v>
      </c>
      <c r="N17" s="87">
        <v>1926.5705</v>
      </c>
      <c r="O17" s="87">
        <v>1104.4267</v>
      </c>
      <c r="P17" s="87">
        <v>2684.3886000000002</v>
      </c>
      <c r="Q17" s="87">
        <v>2137.2476000000001</v>
      </c>
      <c r="R17" s="87">
        <v>3250.2529</v>
      </c>
      <c r="S17" s="87">
        <v>2069.4041000000002</v>
      </c>
      <c r="T17" s="87">
        <v>3255.0396000000001</v>
      </c>
      <c r="U17" s="87">
        <v>3462.9897999999998</v>
      </c>
      <c r="V17" s="87">
        <v>4446.8472000000002</v>
      </c>
      <c r="W17" s="87">
        <v>3806.4213</v>
      </c>
      <c r="X17" s="87">
        <v>4141.4268000000002</v>
      </c>
      <c r="Y17" s="87">
        <v>3306.0007999999998</v>
      </c>
      <c r="Z17" s="87">
        <v>4144.1058000000003</v>
      </c>
      <c r="AA17" s="87">
        <v>2178.9277000000002</v>
      </c>
      <c r="AB17" s="87">
        <v>5990.3293999999996</v>
      </c>
      <c r="AC17" s="87">
        <v>5917.1012000000001</v>
      </c>
      <c r="AD17" s="87">
        <v>3040.6936000000001</v>
      </c>
      <c r="AE17" s="87">
        <v>3725.2003</v>
      </c>
      <c r="AF17" s="87">
        <v>4390.6211000000003</v>
      </c>
      <c r="AG17" s="87">
        <v>3736.4915999999998</v>
      </c>
      <c r="AH17" s="87">
        <v>1241.2883999999999</v>
      </c>
      <c r="AI17" s="87">
        <v>2934.5418</v>
      </c>
      <c r="AJ17" s="87">
        <v>2472.0882000000001</v>
      </c>
      <c r="AK17" s="87">
        <v>2692.6484</v>
      </c>
      <c r="AL17" s="87">
        <v>4179.8302999999996</v>
      </c>
      <c r="AM17" s="87">
        <v>3082.8022000000001</v>
      </c>
      <c r="AN17" s="74"/>
      <c r="AO17" s="107">
        <v>41560</v>
      </c>
      <c r="AP17" s="87">
        <v>6.5690239999999998</v>
      </c>
      <c r="AQ17" s="87">
        <v>0.18273900000000001</v>
      </c>
      <c r="AR17" s="87">
        <v>1.1232489999999999</v>
      </c>
      <c r="AS17" s="87">
        <v>3.9999739999999999</v>
      </c>
      <c r="AT17" s="87">
        <v>3.1929620000000001</v>
      </c>
      <c r="AU17" s="87">
        <v>3.5172569999999999</v>
      </c>
      <c r="AV17" s="87">
        <v>2.5965189999999998</v>
      </c>
      <c r="AW17" s="87">
        <v>3.8818519999999999</v>
      </c>
      <c r="AX17" s="87">
        <v>4.8581709999999996</v>
      </c>
      <c r="AY17" s="87">
        <v>3.2330909999999999</v>
      </c>
      <c r="AZ17" s="87">
        <v>5.8956530000000003</v>
      </c>
      <c r="BA17" s="87">
        <v>4.6188200000000004</v>
      </c>
      <c r="BB17" s="87">
        <v>4.5334859999999999</v>
      </c>
      <c r="BC17" s="87">
        <v>7.3579429999999997</v>
      </c>
      <c r="BD17" s="87">
        <v>3.1520169999999998</v>
      </c>
      <c r="BE17" s="87">
        <v>4.8627010000000004</v>
      </c>
      <c r="BF17" s="87">
        <v>4.1177469999999996</v>
      </c>
      <c r="BG17" s="87">
        <v>0.66386800000000001</v>
      </c>
      <c r="BH17" s="87">
        <v>2.0756049999999999</v>
      </c>
      <c r="BI17" s="87">
        <v>6.6700920000000004</v>
      </c>
      <c r="BJ17" s="87">
        <v>1.9538930000000001</v>
      </c>
      <c r="BK17" s="87">
        <v>0.71341299999999996</v>
      </c>
      <c r="BL17" s="87">
        <v>4.9624649999999999</v>
      </c>
      <c r="BM17" s="87">
        <v>4.6456419999999996</v>
      </c>
      <c r="BN17" s="87">
        <v>1.6186240000000001</v>
      </c>
      <c r="BO17" s="87">
        <v>4.9828999999999999</v>
      </c>
      <c r="BP17" s="87">
        <v>5.9912979999999996</v>
      </c>
      <c r="BQ17" s="87">
        <v>-5.0954439999999996</v>
      </c>
      <c r="BR17" s="229">
        <v>7.6070799999999998</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41567</v>
      </c>
      <c r="K18" s="87">
        <v>1958.4803999999999</v>
      </c>
      <c r="L18" s="87">
        <v>1550.6052</v>
      </c>
      <c r="M18" s="87">
        <v>3428.4630000000002</v>
      </c>
      <c r="N18" s="87">
        <v>1974.1016999999999</v>
      </c>
      <c r="O18" s="87">
        <v>1094.5174</v>
      </c>
      <c r="P18" s="87">
        <v>2638.2449000000001</v>
      </c>
      <c r="Q18" s="87">
        <v>2129.7085999999999</v>
      </c>
      <c r="R18" s="87">
        <v>3278.7510000000002</v>
      </c>
      <c r="S18" s="87">
        <v>2066.2842000000001</v>
      </c>
      <c r="T18" s="87">
        <v>3262.2057</v>
      </c>
      <c r="U18" s="87">
        <v>3424.2829999999999</v>
      </c>
      <c r="V18" s="87">
        <v>4331.8126000000002</v>
      </c>
      <c r="W18" s="87">
        <v>3759.3809000000001</v>
      </c>
      <c r="X18" s="87">
        <v>4024.9409000000001</v>
      </c>
      <c r="Y18" s="87">
        <v>3281.7847999999999</v>
      </c>
      <c r="Z18" s="87">
        <v>4098.8842999999997</v>
      </c>
      <c r="AA18" s="87">
        <v>2203.7916</v>
      </c>
      <c r="AB18" s="87">
        <v>5918.1374999999998</v>
      </c>
      <c r="AC18" s="87">
        <v>6040.0906000000004</v>
      </c>
      <c r="AD18" s="87">
        <v>3077.9463999999998</v>
      </c>
      <c r="AE18" s="87">
        <v>3592.9904000000001</v>
      </c>
      <c r="AF18" s="87">
        <v>4303.5459000000001</v>
      </c>
      <c r="AG18" s="87">
        <v>3604.6122999999998</v>
      </c>
      <c r="AH18" s="87">
        <v>1203.127</v>
      </c>
      <c r="AI18" s="87">
        <v>2874.8982000000001</v>
      </c>
      <c r="AJ18" s="87">
        <v>2414.6640000000002</v>
      </c>
      <c r="AK18" s="87">
        <v>2666.5464000000002</v>
      </c>
      <c r="AL18" s="87">
        <v>3921.6251000000002</v>
      </c>
      <c r="AM18" s="87">
        <v>2934.9524000000001</v>
      </c>
      <c r="AN18" s="74"/>
      <c r="AO18" s="107">
        <v>41567</v>
      </c>
      <c r="AP18" s="87">
        <v>-1.8218110000000001</v>
      </c>
      <c r="AQ18" s="87">
        <v>0.31903199999999998</v>
      </c>
      <c r="AR18" s="87">
        <v>-2.644857</v>
      </c>
      <c r="AS18" s="87">
        <v>2.4671400000000001</v>
      </c>
      <c r="AT18" s="87">
        <v>-0.897235</v>
      </c>
      <c r="AU18" s="87">
        <v>-1.7189650000000001</v>
      </c>
      <c r="AV18" s="87">
        <v>-0.35274299999999997</v>
      </c>
      <c r="AW18" s="87">
        <v>0.87679600000000002</v>
      </c>
      <c r="AX18" s="87">
        <v>-0.15076300000000001</v>
      </c>
      <c r="AY18" s="87">
        <v>0.22015399999999999</v>
      </c>
      <c r="AZ18" s="87">
        <v>-1.1177280000000001</v>
      </c>
      <c r="BA18" s="87">
        <v>-2.5868799999999998</v>
      </c>
      <c r="BB18" s="87">
        <v>-1.2358169999999999</v>
      </c>
      <c r="BC18" s="87">
        <v>-2.8127</v>
      </c>
      <c r="BD18" s="87">
        <v>-0.73248599999999997</v>
      </c>
      <c r="BE18" s="87">
        <v>-1.0912249999999999</v>
      </c>
      <c r="BF18" s="87">
        <v>1.1411070000000001</v>
      </c>
      <c r="BG18" s="87">
        <v>-1.205141</v>
      </c>
      <c r="BH18" s="87">
        <v>2.078541</v>
      </c>
      <c r="BI18" s="87">
        <v>1.225142</v>
      </c>
      <c r="BJ18" s="87">
        <v>-3.5490680000000001</v>
      </c>
      <c r="BK18" s="87">
        <v>-1.983209</v>
      </c>
      <c r="BL18" s="87">
        <v>-3.5294949999999998</v>
      </c>
      <c r="BM18" s="87">
        <v>-3.074338</v>
      </c>
      <c r="BN18" s="87">
        <v>-2.032467</v>
      </c>
      <c r="BO18" s="87">
        <v>-2.3229030000000002</v>
      </c>
      <c r="BP18" s="87">
        <v>-0.96938000000000002</v>
      </c>
      <c r="BQ18" s="87">
        <v>-6.1774089999999999</v>
      </c>
      <c r="BR18" s="229">
        <v>-4.7959550000000002</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41574</v>
      </c>
      <c r="K19" s="87">
        <v>1924.3725999999999</v>
      </c>
      <c r="L19" s="87">
        <v>1508.7946999999999</v>
      </c>
      <c r="M19" s="87">
        <v>3308.2240999999999</v>
      </c>
      <c r="N19" s="87">
        <v>1938.4193</v>
      </c>
      <c r="O19" s="87">
        <v>1060.6365000000001</v>
      </c>
      <c r="P19" s="87">
        <v>2570.8987000000002</v>
      </c>
      <c r="Q19" s="87">
        <v>2083.5545999999999</v>
      </c>
      <c r="R19" s="87">
        <v>3154.8301999999999</v>
      </c>
      <c r="S19" s="87">
        <v>1993.1619000000001</v>
      </c>
      <c r="T19" s="87">
        <v>3215.3348000000001</v>
      </c>
      <c r="U19" s="87">
        <v>3366.9036000000001</v>
      </c>
      <c r="V19" s="87">
        <v>4132.8612000000003</v>
      </c>
      <c r="W19" s="87">
        <v>3669.3878</v>
      </c>
      <c r="X19" s="87">
        <v>3726.2763</v>
      </c>
      <c r="Y19" s="87">
        <v>3123.6188000000002</v>
      </c>
      <c r="Z19" s="87">
        <v>4243.5331999999999</v>
      </c>
      <c r="AA19" s="87">
        <v>2143.6640000000002</v>
      </c>
      <c r="AB19" s="87">
        <v>5702.2187000000004</v>
      </c>
      <c r="AC19" s="87">
        <v>5745.7979999999998</v>
      </c>
      <c r="AD19" s="87">
        <v>2924.8389000000002</v>
      </c>
      <c r="AE19" s="87">
        <v>3614.5718999999999</v>
      </c>
      <c r="AF19" s="87">
        <v>4181.6279999999997</v>
      </c>
      <c r="AG19" s="87">
        <v>3485.1596</v>
      </c>
      <c r="AH19" s="87">
        <v>1159.3785</v>
      </c>
      <c r="AI19" s="87">
        <v>2771.7773999999999</v>
      </c>
      <c r="AJ19" s="87">
        <v>2244.4158000000002</v>
      </c>
      <c r="AK19" s="87">
        <v>2469.2368000000001</v>
      </c>
      <c r="AL19" s="87">
        <v>3549.3874999999998</v>
      </c>
      <c r="AM19" s="87">
        <v>2728.5891999999999</v>
      </c>
      <c r="AN19" s="74"/>
      <c r="AO19" s="107">
        <v>41574</v>
      </c>
      <c r="AP19" s="87">
        <v>-1.741544</v>
      </c>
      <c r="AQ19" s="87">
        <v>-2.696399</v>
      </c>
      <c r="AR19" s="87">
        <v>-3.5070790000000001</v>
      </c>
      <c r="AS19" s="87">
        <v>-1.807526</v>
      </c>
      <c r="AT19" s="87">
        <v>-3.09551</v>
      </c>
      <c r="AU19" s="87">
        <v>-2.552689</v>
      </c>
      <c r="AV19" s="87">
        <v>-2.167151</v>
      </c>
      <c r="AW19" s="87">
        <v>-3.779512</v>
      </c>
      <c r="AX19" s="87">
        <v>-3.5388310000000001</v>
      </c>
      <c r="AY19" s="87">
        <v>-1.4367859999999999</v>
      </c>
      <c r="AZ19" s="87">
        <v>-1.675662</v>
      </c>
      <c r="BA19" s="87">
        <v>-4.5927980000000002</v>
      </c>
      <c r="BB19" s="87">
        <v>-2.3938280000000001</v>
      </c>
      <c r="BC19" s="87">
        <v>-7.4203469999999996</v>
      </c>
      <c r="BD19" s="87">
        <v>-4.8195119999999996</v>
      </c>
      <c r="BE19" s="87">
        <v>3.5289820000000001</v>
      </c>
      <c r="BF19" s="87">
        <v>-2.7283710000000001</v>
      </c>
      <c r="BG19" s="87">
        <v>-3.648425</v>
      </c>
      <c r="BH19" s="87">
        <v>-4.8723210000000003</v>
      </c>
      <c r="BI19" s="87">
        <v>-4.9743389999999996</v>
      </c>
      <c r="BJ19" s="87">
        <v>0.60065599999999997</v>
      </c>
      <c r="BK19" s="87">
        <v>-2.832964</v>
      </c>
      <c r="BL19" s="87">
        <v>-3.313885</v>
      </c>
      <c r="BM19" s="87">
        <v>-3.6362329999999998</v>
      </c>
      <c r="BN19" s="87">
        <v>-3.5869369999999998</v>
      </c>
      <c r="BO19" s="87">
        <v>-7.0505959999999996</v>
      </c>
      <c r="BP19" s="87">
        <v>-7.3994439999999999</v>
      </c>
      <c r="BQ19" s="87">
        <v>-9.4919220000000006</v>
      </c>
      <c r="BR19" s="229">
        <v>-7.0312279999999996</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41581</v>
      </c>
      <c r="K20" s="87">
        <v>1962.096</v>
      </c>
      <c r="L20" s="87">
        <v>1475.9097999999999</v>
      </c>
      <c r="M20" s="87">
        <v>3296.3622999999998</v>
      </c>
      <c r="N20" s="87">
        <v>1930.8305</v>
      </c>
      <c r="O20" s="87">
        <v>1049.5936999999999</v>
      </c>
      <c r="P20" s="87">
        <v>2498.9585999999999</v>
      </c>
      <c r="Q20" s="87">
        <v>2073.1694000000002</v>
      </c>
      <c r="R20" s="87">
        <v>3128.9571999999998</v>
      </c>
      <c r="S20" s="87">
        <v>1885.6821</v>
      </c>
      <c r="T20" s="87">
        <v>3158.2139000000002</v>
      </c>
      <c r="U20" s="87">
        <v>3215.9378000000002</v>
      </c>
      <c r="V20" s="87">
        <v>4095.9258</v>
      </c>
      <c r="W20" s="87">
        <v>3621.9086000000002</v>
      </c>
      <c r="X20" s="87">
        <v>3587.3560000000002</v>
      </c>
      <c r="Y20" s="87">
        <v>3017.1019000000001</v>
      </c>
      <c r="Z20" s="87">
        <v>4306.2352000000001</v>
      </c>
      <c r="AA20" s="87">
        <v>2057.9434000000001</v>
      </c>
      <c r="AB20" s="87">
        <v>5553.5380999999998</v>
      </c>
      <c r="AC20" s="87">
        <v>5444.4786000000004</v>
      </c>
      <c r="AD20" s="87">
        <v>2882.6886</v>
      </c>
      <c r="AE20" s="87">
        <v>3703.1781999999998</v>
      </c>
      <c r="AF20" s="87">
        <v>4342.9534000000003</v>
      </c>
      <c r="AG20" s="87">
        <v>3496.5956000000001</v>
      </c>
      <c r="AH20" s="87">
        <v>1182.0599</v>
      </c>
      <c r="AI20" s="87">
        <v>2693.2467000000001</v>
      </c>
      <c r="AJ20" s="87">
        <v>2139.8011999999999</v>
      </c>
      <c r="AK20" s="87">
        <v>2365.6372000000001</v>
      </c>
      <c r="AL20" s="87">
        <v>3357.1954000000001</v>
      </c>
      <c r="AM20" s="87">
        <v>2688.8643000000002</v>
      </c>
      <c r="AN20" s="74"/>
      <c r="AO20" s="107">
        <v>41581</v>
      </c>
      <c r="AP20" s="87">
        <v>1.960296</v>
      </c>
      <c r="AQ20" s="87">
        <v>-2.179548</v>
      </c>
      <c r="AR20" s="87">
        <v>-0.35855500000000001</v>
      </c>
      <c r="AS20" s="87">
        <v>-0.39149400000000001</v>
      </c>
      <c r="AT20" s="87">
        <v>-1.041148</v>
      </c>
      <c r="AU20" s="87">
        <v>-2.7982469999999999</v>
      </c>
      <c r="AV20" s="87">
        <v>-0.49843700000000002</v>
      </c>
      <c r="AW20" s="87">
        <v>-0.82010799999999995</v>
      </c>
      <c r="AX20" s="87">
        <v>-5.3924269999999996</v>
      </c>
      <c r="AY20" s="87">
        <v>-1.7765150000000001</v>
      </c>
      <c r="AZ20" s="87">
        <v>-4.4838170000000002</v>
      </c>
      <c r="BA20" s="87">
        <v>-0.89370000000000005</v>
      </c>
      <c r="BB20" s="87">
        <v>-1.293927</v>
      </c>
      <c r="BC20" s="87">
        <v>-3.7281270000000002</v>
      </c>
      <c r="BD20" s="87">
        <v>-3.4100480000000002</v>
      </c>
      <c r="BE20" s="87">
        <v>1.477589</v>
      </c>
      <c r="BF20" s="87">
        <v>-3.9987889999999999</v>
      </c>
      <c r="BG20" s="87">
        <v>-2.6074169999999999</v>
      </c>
      <c r="BH20" s="87">
        <v>-5.2441700000000004</v>
      </c>
      <c r="BI20" s="87">
        <v>-1.4411149999999999</v>
      </c>
      <c r="BJ20" s="87">
        <v>2.4513639999999999</v>
      </c>
      <c r="BK20" s="87">
        <v>3.8579569999999999</v>
      </c>
      <c r="BL20" s="87">
        <v>0.32813399999999998</v>
      </c>
      <c r="BM20" s="87">
        <v>1.9563410000000001</v>
      </c>
      <c r="BN20" s="87">
        <v>-2.8332250000000001</v>
      </c>
      <c r="BO20" s="87">
        <v>-4.6611060000000002</v>
      </c>
      <c r="BP20" s="87">
        <v>-4.1956119999999997</v>
      </c>
      <c r="BQ20" s="87">
        <v>-5.4147959999999999</v>
      </c>
      <c r="BR20" s="229">
        <v>-1.4558770000000001</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41588</v>
      </c>
      <c r="K21" s="87">
        <v>2024.3543999999999</v>
      </c>
      <c r="L21" s="87">
        <v>1448.9389000000001</v>
      </c>
      <c r="M21" s="87">
        <v>3193.7134999999998</v>
      </c>
      <c r="N21" s="87">
        <v>1940.7239999999999</v>
      </c>
      <c r="O21" s="87">
        <v>1037.9828</v>
      </c>
      <c r="P21" s="87">
        <v>2447.7323000000001</v>
      </c>
      <c r="Q21" s="87">
        <v>2029.5818999999999</v>
      </c>
      <c r="R21" s="87">
        <v>3079.0497999999998</v>
      </c>
      <c r="S21" s="87">
        <v>1834.4739</v>
      </c>
      <c r="T21" s="87">
        <v>3120.4376000000002</v>
      </c>
      <c r="U21" s="87">
        <v>3138.1896999999999</v>
      </c>
      <c r="V21" s="87">
        <v>3986.7301000000002</v>
      </c>
      <c r="W21" s="87">
        <v>3522.1149</v>
      </c>
      <c r="X21" s="87">
        <v>3589.8685999999998</v>
      </c>
      <c r="Y21" s="87">
        <v>2965.5810000000001</v>
      </c>
      <c r="Z21" s="87">
        <v>4115.71</v>
      </c>
      <c r="AA21" s="87">
        <v>2030.9014999999999</v>
      </c>
      <c r="AB21" s="87">
        <v>5292.5973000000004</v>
      </c>
      <c r="AC21" s="87">
        <v>5282.9408000000003</v>
      </c>
      <c r="AD21" s="87">
        <v>2930.0704999999998</v>
      </c>
      <c r="AE21" s="87">
        <v>3579.4722000000002</v>
      </c>
      <c r="AF21" s="87">
        <v>4062.3146999999999</v>
      </c>
      <c r="AG21" s="87">
        <v>3395.9802</v>
      </c>
      <c r="AH21" s="87">
        <v>1159.174</v>
      </c>
      <c r="AI21" s="87">
        <v>2642.462</v>
      </c>
      <c r="AJ21" s="87">
        <v>2098.759</v>
      </c>
      <c r="AK21" s="87">
        <v>2315.9301</v>
      </c>
      <c r="AL21" s="87">
        <v>3313.2293</v>
      </c>
      <c r="AM21" s="87">
        <v>2634.7541000000001</v>
      </c>
      <c r="AN21" s="74"/>
      <c r="AO21" s="107">
        <v>41588</v>
      </c>
      <c r="AP21" s="87">
        <v>3.1730559999999999</v>
      </c>
      <c r="AQ21" s="87">
        <v>-1.8274079999999999</v>
      </c>
      <c r="AR21" s="87">
        <v>-3.1140020000000002</v>
      </c>
      <c r="AS21" s="87">
        <v>0.51239599999999996</v>
      </c>
      <c r="AT21" s="87">
        <v>-1.106228</v>
      </c>
      <c r="AU21" s="87">
        <v>-2.049906</v>
      </c>
      <c r="AV21" s="87">
        <v>-2.1024569999999998</v>
      </c>
      <c r="AW21" s="87">
        <v>-1.5950169999999999</v>
      </c>
      <c r="AX21" s="87">
        <v>-2.715633</v>
      </c>
      <c r="AY21" s="87">
        <v>-1.196129</v>
      </c>
      <c r="AZ21" s="87">
        <v>-2.4175870000000002</v>
      </c>
      <c r="BA21" s="87">
        <v>-2.665959</v>
      </c>
      <c r="BB21" s="87">
        <v>-2.7552789999999998</v>
      </c>
      <c r="BC21" s="87">
        <v>7.0040000000000005E-2</v>
      </c>
      <c r="BD21" s="87">
        <v>-1.7076290000000001</v>
      </c>
      <c r="BE21" s="87">
        <v>-4.4244029999999999</v>
      </c>
      <c r="BF21" s="87">
        <v>-1.314025</v>
      </c>
      <c r="BG21" s="87">
        <v>-4.6986410000000003</v>
      </c>
      <c r="BH21" s="87">
        <v>-2.9670019999999999</v>
      </c>
      <c r="BI21" s="87">
        <v>1.64367</v>
      </c>
      <c r="BJ21" s="87">
        <v>-3.3405360000000002</v>
      </c>
      <c r="BK21" s="87">
        <v>-6.461932</v>
      </c>
      <c r="BL21" s="87">
        <v>-2.8775249999999999</v>
      </c>
      <c r="BM21" s="87">
        <v>-1.9361029999999999</v>
      </c>
      <c r="BN21" s="87">
        <v>-1.8856310000000001</v>
      </c>
      <c r="BO21" s="87">
        <v>-1.9180379999999999</v>
      </c>
      <c r="BP21" s="87">
        <v>-2.1012140000000001</v>
      </c>
      <c r="BQ21" s="87">
        <v>-1.3096080000000001</v>
      </c>
      <c r="BR21" s="229">
        <v>-2.012381</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41595</v>
      </c>
      <c r="K22" s="87">
        <v>2007.6978999999999</v>
      </c>
      <c r="L22" s="87">
        <v>1465.0454999999999</v>
      </c>
      <c r="M22" s="87">
        <v>3228.7179999999998</v>
      </c>
      <c r="N22" s="87">
        <v>1932.9703</v>
      </c>
      <c r="O22" s="87">
        <v>1050.3995</v>
      </c>
      <c r="P22" s="87">
        <v>2520.6586000000002</v>
      </c>
      <c r="Q22" s="87">
        <v>2064.8595999999998</v>
      </c>
      <c r="R22" s="87">
        <v>3222.2550000000001</v>
      </c>
      <c r="S22" s="87">
        <v>1878.231</v>
      </c>
      <c r="T22" s="87">
        <v>3243.8420000000001</v>
      </c>
      <c r="U22" s="87">
        <v>3239.6712000000002</v>
      </c>
      <c r="V22" s="87">
        <v>4464.6090999999997</v>
      </c>
      <c r="W22" s="87">
        <v>3594.9960999999998</v>
      </c>
      <c r="X22" s="87">
        <v>3628.4904000000001</v>
      </c>
      <c r="Y22" s="87">
        <v>3008.1262000000002</v>
      </c>
      <c r="Z22" s="87">
        <v>4262.4444999999996</v>
      </c>
      <c r="AA22" s="87">
        <v>2066.2350999999999</v>
      </c>
      <c r="AB22" s="87">
        <v>5560.6184000000003</v>
      </c>
      <c r="AC22" s="87">
        <v>5633.9440000000004</v>
      </c>
      <c r="AD22" s="87">
        <v>2951.393</v>
      </c>
      <c r="AE22" s="87">
        <v>3529.1394</v>
      </c>
      <c r="AF22" s="87">
        <v>4258.1183000000001</v>
      </c>
      <c r="AG22" s="87">
        <v>3404.4196999999999</v>
      </c>
      <c r="AH22" s="87">
        <v>1155.7686000000001</v>
      </c>
      <c r="AI22" s="87">
        <v>2755.2584999999999</v>
      </c>
      <c r="AJ22" s="87">
        <v>2175.3380999999999</v>
      </c>
      <c r="AK22" s="87">
        <v>2507.4897000000001</v>
      </c>
      <c r="AL22" s="87">
        <v>3521.3287999999998</v>
      </c>
      <c r="AM22" s="87">
        <v>2747.8494000000001</v>
      </c>
      <c r="AN22" s="74"/>
      <c r="AO22" s="107">
        <v>41595</v>
      </c>
      <c r="AP22" s="87">
        <v>-0.82280600000000004</v>
      </c>
      <c r="AQ22" s="87">
        <v>1.111613</v>
      </c>
      <c r="AR22" s="87">
        <v>1.096044</v>
      </c>
      <c r="AS22" s="87">
        <v>-0.39952599999999999</v>
      </c>
      <c r="AT22" s="87">
        <v>1.196234</v>
      </c>
      <c r="AU22" s="87">
        <v>2.9793409999999998</v>
      </c>
      <c r="AV22" s="87">
        <v>1.7381759999999999</v>
      </c>
      <c r="AW22" s="87">
        <v>4.6509539999999996</v>
      </c>
      <c r="AX22" s="87">
        <v>2.3852669999999998</v>
      </c>
      <c r="AY22" s="87">
        <v>3.9547150000000002</v>
      </c>
      <c r="AZ22" s="87">
        <v>3.2337590000000001</v>
      </c>
      <c r="BA22" s="87">
        <v>11.986741</v>
      </c>
      <c r="BB22" s="87">
        <v>2.069245</v>
      </c>
      <c r="BC22" s="87">
        <v>1.0758559999999999</v>
      </c>
      <c r="BD22" s="87">
        <v>1.434633</v>
      </c>
      <c r="BE22" s="87">
        <v>3.565229</v>
      </c>
      <c r="BF22" s="87">
        <v>1.7397990000000001</v>
      </c>
      <c r="BG22" s="87">
        <v>5.0640749999999999</v>
      </c>
      <c r="BH22" s="87">
        <v>6.6440869999999999</v>
      </c>
      <c r="BI22" s="87">
        <v>0.72771300000000005</v>
      </c>
      <c r="BJ22" s="87">
        <v>-1.4061509999999999</v>
      </c>
      <c r="BK22" s="87">
        <v>4.8200010000000004</v>
      </c>
      <c r="BL22" s="87">
        <v>0.24851400000000001</v>
      </c>
      <c r="BM22" s="87">
        <v>-0.29377799999999998</v>
      </c>
      <c r="BN22" s="87">
        <v>4.2686140000000004</v>
      </c>
      <c r="BO22" s="87">
        <v>3.6487799999999999</v>
      </c>
      <c r="BP22" s="87">
        <v>8.2713900000000002</v>
      </c>
      <c r="BQ22" s="87">
        <v>6.2808659999999996</v>
      </c>
      <c r="BR22" s="229">
        <v>4.2924420000000003</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41602</v>
      </c>
      <c r="K23" s="87">
        <v>2068.8195000000001</v>
      </c>
      <c r="L23" s="87">
        <v>1523.0978</v>
      </c>
      <c r="M23" s="87">
        <v>3269.6077</v>
      </c>
      <c r="N23" s="87">
        <v>1955.0988</v>
      </c>
      <c r="O23" s="87">
        <v>1071.2752</v>
      </c>
      <c r="P23" s="87">
        <v>2598.1979000000001</v>
      </c>
      <c r="Q23" s="87">
        <v>2096.9708999999998</v>
      </c>
      <c r="R23" s="87">
        <v>3286.7654000000002</v>
      </c>
      <c r="S23" s="87">
        <v>1967.4563000000001</v>
      </c>
      <c r="T23" s="87">
        <v>3315.7588999999998</v>
      </c>
      <c r="U23" s="87">
        <v>3311.8528999999999</v>
      </c>
      <c r="V23" s="87">
        <v>4753.5110000000004</v>
      </c>
      <c r="W23" s="87">
        <v>3700.6217999999999</v>
      </c>
      <c r="X23" s="87">
        <v>3760.6799000000001</v>
      </c>
      <c r="Y23" s="87">
        <v>3052.2478000000001</v>
      </c>
      <c r="Z23" s="87">
        <v>4408.6983</v>
      </c>
      <c r="AA23" s="87">
        <v>2106.2752999999998</v>
      </c>
      <c r="AB23" s="87">
        <v>5573.6073999999999</v>
      </c>
      <c r="AC23" s="87">
        <v>5567.3388000000004</v>
      </c>
      <c r="AD23" s="87">
        <v>3108.9751000000001</v>
      </c>
      <c r="AE23" s="87">
        <v>3599.9675999999999</v>
      </c>
      <c r="AF23" s="87">
        <v>4527.3998000000001</v>
      </c>
      <c r="AG23" s="87">
        <v>3426.4171999999999</v>
      </c>
      <c r="AH23" s="87">
        <v>1214.9590000000001</v>
      </c>
      <c r="AI23" s="87">
        <v>2802.9322000000002</v>
      </c>
      <c r="AJ23" s="87">
        <v>2266.1723999999999</v>
      </c>
      <c r="AK23" s="87">
        <v>2572.4175</v>
      </c>
      <c r="AL23" s="87">
        <v>3648.7298000000001</v>
      </c>
      <c r="AM23" s="87">
        <v>2824.4403000000002</v>
      </c>
      <c r="AN23" s="74"/>
      <c r="AO23" s="107">
        <v>41602</v>
      </c>
      <c r="AP23" s="87">
        <v>3.044362</v>
      </c>
      <c r="AQ23" s="87">
        <v>3.962491</v>
      </c>
      <c r="AR23" s="87">
        <v>1.266438</v>
      </c>
      <c r="AS23" s="87">
        <v>1.1447929999999999</v>
      </c>
      <c r="AT23" s="87">
        <v>1.987406</v>
      </c>
      <c r="AU23" s="87">
        <v>3.076152</v>
      </c>
      <c r="AV23" s="87">
        <v>1.555132</v>
      </c>
      <c r="AW23" s="87">
        <v>2.002027</v>
      </c>
      <c r="AX23" s="87">
        <v>4.7504970000000002</v>
      </c>
      <c r="AY23" s="87">
        <v>2.217028</v>
      </c>
      <c r="AZ23" s="87">
        <v>2.228056</v>
      </c>
      <c r="BA23" s="87">
        <v>6.4709339999999997</v>
      </c>
      <c r="BB23" s="87">
        <v>2.9381309999999998</v>
      </c>
      <c r="BC23" s="87">
        <v>3.6430989999999999</v>
      </c>
      <c r="BD23" s="87">
        <v>1.466747</v>
      </c>
      <c r="BE23" s="87">
        <v>3.431219</v>
      </c>
      <c r="BF23" s="87">
        <v>1.9378340000000001</v>
      </c>
      <c r="BG23" s="87">
        <v>0.23358899999999999</v>
      </c>
      <c r="BH23" s="87">
        <v>-1.182213</v>
      </c>
      <c r="BI23" s="87">
        <v>5.339245</v>
      </c>
      <c r="BJ23" s="87">
        <v>2.0069539999999999</v>
      </c>
      <c r="BK23" s="87">
        <v>6.3239549999999998</v>
      </c>
      <c r="BL23" s="87">
        <v>0.64614499999999997</v>
      </c>
      <c r="BM23" s="87">
        <v>5.121302</v>
      </c>
      <c r="BN23" s="87">
        <v>1.73028</v>
      </c>
      <c r="BO23" s="87">
        <v>4.1756409999999997</v>
      </c>
      <c r="BP23" s="87">
        <v>2.5893549999999999</v>
      </c>
      <c r="BQ23" s="87">
        <v>3.6179809999999999</v>
      </c>
      <c r="BR23" s="229">
        <v>2.7873030000000001</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41609</v>
      </c>
      <c r="K24" s="87">
        <v>2057.0783999999999</v>
      </c>
      <c r="L24" s="87">
        <v>1531.9984999999999</v>
      </c>
      <c r="M24" s="87">
        <v>3362.6705000000002</v>
      </c>
      <c r="N24" s="87">
        <v>1971.7621999999999</v>
      </c>
      <c r="O24" s="87">
        <v>1103.2255</v>
      </c>
      <c r="P24" s="87">
        <v>2678.6621</v>
      </c>
      <c r="Q24" s="87">
        <v>2151.1170000000002</v>
      </c>
      <c r="R24" s="87">
        <v>3427.1817999999998</v>
      </c>
      <c r="S24" s="87">
        <v>2012.8243</v>
      </c>
      <c r="T24" s="87">
        <v>3466.2296999999999</v>
      </c>
      <c r="U24" s="87">
        <v>3430.6291999999999</v>
      </c>
      <c r="V24" s="87">
        <v>5146.7981</v>
      </c>
      <c r="W24" s="87">
        <v>3786.4958000000001</v>
      </c>
      <c r="X24" s="87">
        <v>3808.1473999999998</v>
      </c>
      <c r="Y24" s="87">
        <v>3141.7363999999998</v>
      </c>
      <c r="Z24" s="87">
        <v>4528.1010999999999</v>
      </c>
      <c r="AA24" s="87">
        <v>2167.1491000000001</v>
      </c>
      <c r="AB24" s="87">
        <v>5774.3321999999998</v>
      </c>
      <c r="AC24" s="87">
        <v>5687.0394999999999</v>
      </c>
      <c r="AD24" s="87">
        <v>3144.2528000000002</v>
      </c>
      <c r="AE24" s="87">
        <v>3594.2550000000001</v>
      </c>
      <c r="AF24" s="87">
        <v>4649.1913000000004</v>
      </c>
      <c r="AG24" s="87">
        <v>3459.4722000000002</v>
      </c>
      <c r="AH24" s="87">
        <v>1239.2237</v>
      </c>
      <c r="AI24" s="87">
        <v>2994.9794000000002</v>
      </c>
      <c r="AJ24" s="87">
        <v>2359.0731999999998</v>
      </c>
      <c r="AK24" s="87">
        <v>2712.5945000000002</v>
      </c>
      <c r="AL24" s="87">
        <v>3798.8923</v>
      </c>
      <c r="AM24" s="87">
        <v>2881.9971</v>
      </c>
      <c r="AN24" s="74"/>
      <c r="AO24" s="107">
        <v>41609</v>
      </c>
      <c r="AP24" s="87">
        <v>-0.567527</v>
      </c>
      <c r="AQ24" s="87">
        <v>0.58438100000000004</v>
      </c>
      <c r="AR24" s="87">
        <v>2.8462990000000001</v>
      </c>
      <c r="AS24" s="87">
        <v>0.85230499999999998</v>
      </c>
      <c r="AT24" s="87">
        <v>2.9824549999999999</v>
      </c>
      <c r="AU24" s="87">
        <v>3.0969229999999999</v>
      </c>
      <c r="AV24" s="87">
        <v>2.5821100000000001</v>
      </c>
      <c r="AW24" s="87">
        <v>4.272176</v>
      </c>
      <c r="AX24" s="87">
        <v>2.3059219999999998</v>
      </c>
      <c r="AY24" s="87">
        <v>4.5380500000000001</v>
      </c>
      <c r="AZ24" s="87">
        <v>3.5863999999999998</v>
      </c>
      <c r="BA24" s="87">
        <v>8.2736129999999992</v>
      </c>
      <c r="BB24" s="87">
        <v>2.3205290000000001</v>
      </c>
      <c r="BC24" s="87">
        <v>1.262205</v>
      </c>
      <c r="BD24" s="87">
        <v>2.9318919999999999</v>
      </c>
      <c r="BE24" s="87">
        <v>2.7083460000000001</v>
      </c>
      <c r="BF24" s="87">
        <v>2.8901159999999999</v>
      </c>
      <c r="BG24" s="87">
        <v>3.6013440000000001</v>
      </c>
      <c r="BH24" s="87">
        <v>2.1500520000000001</v>
      </c>
      <c r="BI24" s="87">
        <v>1.1347050000000001</v>
      </c>
      <c r="BJ24" s="87">
        <v>-0.15868499999999999</v>
      </c>
      <c r="BK24" s="87">
        <v>2.6900979999999999</v>
      </c>
      <c r="BL24" s="87">
        <v>0.96470999999999996</v>
      </c>
      <c r="BM24" s="87">
        <v>1.9971620000000001</v>
      </c>
      <c r="BN24" s="87">
        <v>6.8516529999999998</v>
      </c>
      <c r="BO24" s="87">
        <v>4.0994590000000004</v>
      </c>
      <c r="BP24" s="87">
        <v>5.4492320000000003</v>
      </c>
      <c r="BQ24" s="87">
        <v>4.1154729999999997</v>
      </c>
      <c r="BR24" s="229">
        <v>2.0378129999999999</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41616</v>
      </c>
      <c r="K25" s="87">
        <v>2018.1034999999999</v>
      </c>
      <c r="L25" s="87">
        <v>1526.6244999999999</v>
      </c>
      <c r="M25" s="87">
        <v>3346.9441000000002</v>
      </c>
      <c r="N25" s="87">
        <v>1965.5471</v>
      </c>
      <c r="O25" s="87">
        <v>1109.0624</v>
      </c>
      <c r="P25" s="87">
        <v>2652.7118</v>
      </c>
      <c r="Q25" s="87">
        <v>2183.2678999999998</v>
      </c>
      <c r="R25" s="87">
        <v>3439.3265000000001</v>
      </c>
      <c r="S25" s="87">
        <v>1965.9523999999999</v>
      </c>
      <c r="T25" s="87">
        <v>3396.7923999999998</v>
      </c>
      <c r="U25" s="87">
        <v>3361.7935000000002</v>
      </c>
      <c r="V25" s="87">
        <v>4801.1045999999997</v>
      </c>
      <c r="W25" s="87">
        <v>3881.9609999999998</v>
      </c>
      <c r="X25" s="87">
        <v>3717.9432000000002</v>
      </c>
      <c r="Y25" s="87">
        <v>3037.9324000000001</v>
      </c>
      <c r="Z25" s="87">
        <v>4610.6117000000004</v>
      </c>
      <c r="AA25" s="87">
        <v>2162.8319999999999</v>
      </c>
      <c r="AB25" s="87">
        <v>5680.0304999999998</v>
      </c>
      <c r="AC25" s="87">
        <v>5629.2353000000003</v>
      </c>
      <c r="AD25" s="87">
        <v>3162.7037</v>
      </c>
      <c r="AE25" s="87">
        <v>3621.8771999999999</v>
      </c>
      <c r="AF25" s="87">
        <v>4776.0717000000004</v>
      </c>
      <c r="AG25" s="87">
        <v>3442.8449999999998</v>
      </c>
      <c r="AH25" s="87">
        <v>1246.2979</v>
      </c>
      <c r="AI25" s="87">
        <v>2816.7366999999999</v>
      </c>
      <c r="AJ25" s="87">
        <v>2229.4322999999999</v>
      </c>
      <c r="AK25" s="87">
        <v>2490.0493999999999</v>
      </c>
      <c r="AL25" s="87">
        <v>3411.4234999999999</v>
      </c>
      <c r="AM25" s="87">
        <v>2907.7388999999998</v>
      </c>
      <c r="AN25" s="74"/>
      <c r="AO25" s="107">
        <v>41616</v>
      </c>
      <c r="AP25" s="87">
        <v>-1.8946730000000001</v>
      </c>
      <c r="AQ25" s="87">
        <v>-0.35078399999999998</v>
      </c>
      <c r="AR25" s="87">
        <v>-0.46767599999999998</v>
      </c>
      <c r="AS25" s="87">
        <v>-0.31520500000000001</v>
      </c>
      <c r="AT25" s="87">
        <v>0.52907599999999999</v>
      </c>
      <c r="AU25" s="87">
        <v>-0.96877800000000003</v>
      </c>
      <c r="AV25" s="87">
        <v>1.4946140000000001</v>
      </c>
      <c r="AW25" s="87">
        <v>0.35436400000000001</v>
      </c>
      <c r="AX25" s="87">
        <v>-2.3286630000000001</v>
      </c>
      <c r="AY25" s="87">
        <v>-2.0032519999999998</v>
      </c>
      <c r="AZ25" s="87">
        <v>-2.0065040000000001</v>
      </c>
      <c r="BA25" s="87">
        <v>-6.7166709999999998</v>
      </c>
      <c r="BB25" s="87">
        <v>2.5212020000000002</v>
      </c>
      <c r="BC25" s="87">
        <v>-2.368716</v>
      </c>
      <c r="BD25" s="87">
        <v>-3.304033</v>
      </c>
      <c r="BE25" s="87">
        <v>1.82219</v>
      </c>
      <c r="BF25" s="87">
        <v>-0.19920599999999999</v>
      </c>
      <c r="BG25" s="87">
        <v>-1.633119</v>
      </c>
      <c r="BH25" s="87">
        <v>-1.0164200000000001</v>
      </c>
      <c r="BI25" s="87">
        <v>0.58681399999999995</v>
      </c>
      <c r="BJ25" s="87">
        <v>0.76851000000000003</v>
      </c>
      <c r="BK25" s="87">
        <v>2.729085</v>
      </c>
      <c r="BL25" s="87">
        <v>-0.480628</v>
      </c>
      <c r="BM25" s="87">
        <v>0.57085699999999995</v>
      </c>
      <c r="BN25" s="87">
        <v>-5.9513829999999999</v>
      </c>
      <c r="BO25" s="87">
        <v>-5.4954169999999998</v>
      </c>
      <c r="BP25" s="87">
        <v>-8.2041419999999992</v>
      </c>
      <c r="BQ25" s="87">
        <v>-10.199521000000001</v>
      </c>
      <c r="BR25" s="229">
        <v>0.89319300000000001</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41623</v>
      </c>
      <c r="K26" s="87">
        <v>1996.0887</v>
      </c>
      <c r="L26" s="87">
        <v>1469.3322000000001</v>
      </c>
      <c r="M26" s="87">
        <v>3270.9142999999999</v>
      </c>
      <c r="N26" s="87">
        <v>1949.3371999999999</v>
      </c>
      <c r="O26" s="87">
        <v>1086.2136</v>
      </c>
      <c r="P26" s="87">
        <v>2682.1264000000001</v>
      </c>
      <c r="Q26" s="87">
        <v>2167.9944999999998</v>
      </c>
      <c r="R26" s="87">
        <v>3389.6008000000002</v>
      </c>
      <c r="S26" s="87">
        <v>1960.6124</v>
      </c>
      <c r="T26" s="87">
        <v>3395.3841000000002</v>
      </c>
      <c r="U26" s="87">
        <v>3349.2606000000001</v>
      </c>
      <c r="V26" s="87">
        <v>4705.5086000000001</v>
      </c>
      <c r="W26" s="87">
        <v>3873.1601000000001</v>
      </c>
      <c r="X26" s="87">
        <v>3733.6304</v>
      </c>
      <c r="Y26" s="87">
        <v>3124.4247</v>
      </c>
      <c r="Z26" s="87">
        <v>4844.8249999999998</v>
      </c>
      <c r="AA26" s="87">
        <v>2180.1983</v>
      </c>
      <c r="AB26" s="87">
        <v>5687.4529000000002</v>
      </c>
      <c r="AC26" s="87">
        <v>5605.0721000000003</v>
      </c>
      <c r="AD26" s="87">
        <v>3175.7017000000001</v>
      </c>
      <c r="AE26" s="87">
        <v>3506.4931999999999</v>
      </c>
      <c r="AF26" s="87">
        <v>4646.5808999999999</v>
      </c>
      <c r="AG26" s="87">
        <v>3441.2408999999998</v>
      </c>
      <c r="AH26" s="87">
        <v>1238.9158</v>
      </c>
      <c r="AI26" s="87">
        <v>2878.6448999999998</v>
      </c>
      <c r="AJ26" s="87">
        <v>2240.1433000000002</v>
      </c>
      <c r="AK26" s="87">
        <v>2564.2723000000001</v>
      </c>
      <c r="AL26" s="87">
        <v>3601.7847000000002</v>
      </c>
      <c r="AM26" s="87">
        <v>2917.7739000000001</v>
      </c>
      <c r="AN26" s="74"/>
      <c r="AO26" s="107">
        <v>41623</v>
      </c>
      <c r="AP26" s="87">
        <v>-1.0908659999999999</v>
      </c>
      <c r="AQ26" s="87">
        <v>-3.7528739999999998</v>
      </c>
      <c r="AR26" s="87">
        <v>-2.2716180000000001</v>
      </c>
      <c r="AS26" s="87">
        <v>-0.82470200000000005</v>
      </c>
      <c r="AT26" s="87">
        <v>-2.0601910000000001</v>
      </c>
      <c r="AU26" s="87">
        <v>1.1088499999999999</v>
      </c>
      <c r="AV26" s="87">
        <v>-0.69956600000000002</v>
      </c>
      <c r="AW26" s="87">
        <v>-1.4457979999999999</v>
      </c>
      <c r="AX26" s="87">
        <v>-0.27162399999999998</v>
      </c>
      <c r="AY26" s="87">
        <v>-4.1459999999999997E-2</v>
      </c>
      <c r="AZ26" s="87">
        <v>-0.37280400000000002</v>
      </c>
      <c r="BA26" s="87">
        <v>-1.991125</v>
      </c>
      <c r="BB26" s="87">
        <v>-0.226713</v>
      </c>
      <c r="BC26" s="87">
        <v>0.42193199999999997</v>
      </c>
      <c r="BD26" s="87">
        <v>2.8470780000000002</v>
      </c>
      <c r="BE26" s="87">
        <v>5.0798750000000004</v>
      </c>
      <c r="BF26" s="87">
        <v>0.80294299999999996</v>
      </c>
      <c r="BG26" s="87">
        <v>0.13067500000000001</v>
      </c>
      <c r="BH26" s="87">
        <v>-0.42924499999999999</v>
      </c>
      <c r="BI26" s="87">
        <v>0.41097699999999998</v>
      </c>
      <c r="BJ26" s="87">
        <v>-3.1857510000000002</v>
      </c>
      <c r="BK26" s="87">
        <v>-2.7112409999999998</v>
      </c>
      <c r="BL26" s="87">
        <v>-4.6592000000000001E-2</v>
      </c>
      <c r="BM26" s="87">
        <v>-0.59232200000000002</v>
      </c>
      <c r="BN26" s="87">
        <v>2.19787</v>
      </c>
      <c r="BO26" s="87">
        <v>0.48043599999999997</v>
      </c>
      <c r="BP26" s="87">
        <v>2.9807800000000002</v>
      </c>
      <c r="BQ26" s="87">
        <v>5.5801100000000003</v>
      </c>
      <c r="BR26" s="229">
        <v>0.34511399999999998</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41630</v>
      </c>
      <c r="K27" s="87">
        <v>1901.2360000000001</v>
      </c>
      <c r="L27" s="87">
        <v>1397.3036</v>
      </c>
      <c r="M27" s="87">
        <v>3067.8141000000001</v>
      </c>
      <c r="N27" s="87">
        <v>1863.5853999999999</v>
      </c>
      <c r="O27" s="87">
        <v>1040.4092000000001</v>
      </c>
      <c r="P27" s="87">
        <v>2555.7292000000002</v>
      </c>
      <c r="Q27" s="87">
        <v>2035.1801</v>
      </c>
      <c r="R27" s="87">
        <v>3204.2244000000001</v>
      </c>
      <c r="S27" s="87">
        <v>1880.2748999999999</v>
      </c>
      <c r="T27" s="87">
        <v>3218.4472999999998</v>
      </c>
      <c r="U27" s="87">
        <v>3197.2319000000002</v>
      </c>
      <c r="V27" s="87">
        <v>4402.2833000000001</v>
      </c>
      <c r="W27" s="87">
        <v>3595.355</v>
      </c>
      <c r="X27" s="87">
        <v>3552.3368999999998</v>
      </c>
      <c r="Y27" s="87">
        <v>2985.7204000000002</v>
      </c>
      <c r="Z27" s="87">
        <v>4517.9161999999997</v>
      </c>
      <c r="AA27" s="87">
        <v>2093.9016000000001</v>
      </c>
      <c r="AB27" s="87">
        <v>5596.6125000000002</v>
      </c>
      <c r="AC27" s="87">
        <v>5390.6584000000003</v>
      </c>
      <c r="AD27" s="87">
        <v>3039.1248000000001</v>
      </c>
      <c r="AE27" s="87">
        <v>3325.4312</v>
      </c>
      <c r="AF27" s="87">
        <v>4394.1337999999996</v>
      </c>
      <c r="AG27" s="87">
        <v>3234.1632</v>
      </c>
      <c r="AH27" s="87">
        <v>1181.806</v>
      </c>
      <c r="AI27" s="87">
        <v>2775.7013999999999</v>
      </c>
      <c r="AJ27" s="87">
        <v>2129.4735999999998</v>
      </c>
      <c r="AK27" s="87">
        <v>2459.6531</v>
      </c>
      <c r="AL27" s="87">
        <v>3374.9951999999998</v>
      </c>
      <c r="AM27" s="87">
        <v>2716.1640000000002</v>
      </c>
      <c r="AN27" s="74"/>
      <c r="AO27" s="107">
        <v>41630</v>
      </c>
      <c r="AP27" s="87">
        <v>-4.7519280000000004</v>
      </c>
      <c r="AQ27" s="87">
        <v>-4.9021319999999999</v>
      </c>
      <c r="AR27" s="87">
        <v>-6.2092790000000004</v>
      </c>
      <c r="AS27" s="87">
        <v>-4.3990229999999997</v>
      </c>
      <c r="AT27" s="87">
        <v>-4.2168869999999998</v>
      </c>
      <c r="AU27" s="87">
        <v>-4.712574</v>
      </c>
      <c r="AV27" s="87">
        <v>-6.1261409999999996</v>
      </c>
      <c r="AW27" s="87">
        <v>-5.4689740000000002</v>
      </c>
      <c r="AX27" s="87">
        <v>-4.0975720000000004</v>
      </c>
      <c r="AY27" s="87">
        <v>-5.2110979999999998</v>
      </c>
      <c r="AZ27" s="87">
        <v>-4.5391719999999998</v>
      </c>
      <c r="BA27" s="87">
        <v>-6.4440489999999997</v>
      </c>
      <c r="BB27" s="87">
        <v>-7.1725690000000002</v>
      </c>
      <c r="BC27" s="87">
        <v>-4.8556900000000001</v>
      </c>
      <c r="BD27" s="87">
        <v>-4.4393549999999999</v>
      </c>
      <c r="BE27" s="87">
        <v>-6.7475870000000002</v>
      </c>
      <c r="BF27" s="87">
        <v>-3.9582039999999998</v>
      </c>
      <c r="BG27" s="87">
        <v>-1.597207</v>
      </c>
      <c r="BH27" s="87">
        <v>-3.8253509999999999</v>
      </c>
      <c r="BI27" s="87">
        <v>-4.3006840000000004</v>
      </c>
      <c r="BJ27" s="87">
        <v>-5.1636199999999999</v>
      </c>
      <c r="BK27" s="87">
        <v>-5.4329650000000003</v>
      </c>
      <c r="BL27" s="87">
        <v>-6.0175299999999998</v>
      </c>
      <c r="BM27" s="87">
        <v>-4.6096599999999999</v>
      </c>
      <c r="BN27" s="87">
        <v>-3.5761099999999999</v>
      </c>
      <c r="BO27" s="87">
        <v>-4.940296</v>
      </c>
      <c r="BP27" s="87">
        <v>-4.079879</v>
      </c>
      <c r="BQ27" s="87">
        <v>-6.2965869999999997</v>
      </c>
      <c r="BR27" s="229">
        <v>-6.9097160000000004</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41637</v>
      </c>
      <c r="K28" s="87">
        <v>1918.3453999999999</v>
      </c>
      <c r="L28" s="87">
        <v>1367.2345</v>
      </c>
      <c r="M28" s="87">
        <v>3081.1957000000002</v>
      </c>
      <c r="N28" s="87">
        <v>1877.537</v>
      </c>
      <c r="O28" s="87">
        <v>1048.9936</v>
      </c>
      <c r="P28" s="87">
        <v>2588.5178000000001</v>
      </c>
      <c r="Q28" s="87">
        <v>2040.4244000000001</v>
      </c>
      <c r="R28" s="87">
        <v>3226.6623</v>
      </c>
      <c r="S28" s="87">
        <v>1914.7596000000001</v>
      </c>
      <c r="T28" s="87">
        <v>3323.6129999999998</v>
      </c>
      <c r="U28" s="87">
        <v>3291.7057</v>
      </c>
      <c r="V28" s="87">
        <v>4625.7587999999996</v>
      </c>
      <c r="W28" s="87">
        <v>3671.2327</v>
      </c>
      <c r="X28" s="87">
        <v>3523.0418</v>
      </c>
      <c r="Y28" s="87">
        <v>3020.6052</v>
      </c>
      <c r="Z28" s="87">
        <v>4643.3882000000003</v>
      </c>
      <c r="AA28" s="87">
        <v>2126.2224999999999</v>
      </c>
      <c r="AB28" s="87">
        <v>5761.7932000000001</v>
      </c>
      <c r="AC28" s="87">
        <v>5417.4425000000001</v>
      </c>
      <c r="AD28" s="87">
        <v>3059.4539</v>
      </c>
      <c r="AE28" s="87">
        <v>3337.07</v>
      </c>
      <c r="AF28" s="87">
        <v>4531.7295000000004</v>
      </c>
      <c r="AG28" s="87">
        <v>3239.1223</v>
      </c>
      <c r="AH28" s="87">
        <v>1176.3581999999999</v>
      </c>
      <c r="AI28" s="87">
        <v>2879.8047000000001</v>
      </c>
      <c r="AJ28" s="87">
        <v>2149.2174</v>
      </c>
      <c r="AK28" s="87">
        <v>2597.1513</v>
      </c>
      <c r="AL28" s="87">
        <v>3409.7492999999999</v>
      </c>
      <c r="AM28" s="87">
        <v>2704.0598</v>
      </c>
      <c r="AN28" s="74"/>
      <c r="AO28" s="107">
        <v>41637</v>
      </c>
      <c r="AP28" s="87">
        <v>0.89990899999999996</v>
      </c>
      <c r="AQ28" s="87">
        <v>-2.1519370000000002</v>
      </c>
      <c r="AR28" s="87">
        <v>0.436193</v>
      </c>
      <c r="AS28" s="87">
        <v>0.74864299999999995</v>
      </c>
      <c r="AT28" s="87">
        <v>0.825098</v>
      </c>
      <c r="AU28" s="87">
        <v>1.282945</v>
      </c>
      <c r="AV28" s="87">
        <v>0.25768200000000002</v>
      </c>
      <c r="AW28" s="87">
        <v>0.70025999999999999</v>
      </c>
      <c r="AX28" s="87">
        <v>1.8340240000000001</v>
      </c>
      <c r="AY28" s="87">
        <v>3.2675909999999999</v>
      </c>
      <c r="AZ28" s="87">
        <v>2.9548619999999999</v>
      </c>
      <c r="BA28" s="87">
        <v>5.0763540000000003</v>
      </c>
      <c r="BB28" s="87">
        <v>2.1104370000000001</v>
      </c>
      <c r="BC28" s="87">
        <v>-0.82467100000000004</v>
      </c>
      <c r="BD28" s="87">
        <v>1.168388</v>
      </c>
      <c r="BE28" s="87">
        <v>2.7772100000000002</v>
      </c>
      <c r="BF28" s="87">
        <v>1.5435730000000001</v>
      </c>
      <c r="BG28" s="87">
        <v>2.951441</v>
      </c>
      <c r="BH28" s="87">
        <v>0.496861</v>
      </c>
      <c r="BI28" s="87">
        <v>0.66891299999999998</v>
      </c>
      <c r="BJ28" s="87">
        <v>0.34999400000000003</v>
      </c>
      <c r="BK28" s="87">
        <v>3.1313499999999999</v>
      </c>
      <c r="BL28" s="87">
        <v>0.153335</v>
      </c>
      <c r="BM28" s="87">
        <v>-0.46097199999999999</v>
      </c>
      <c r="BN28" s="87">
        <v>3.7505220000000001</v>
      </c>
      <c r="BO28" s="87">
        <v>0.92716799999999999</v>
      </c>
      <c r="BP28" s="87">
        <v>5.5901459999999998</v>
      </c>
      <c r="BQ28" s="87">
        <v>1.0297529999999999</v>
      </c>
      <c r="BR28" s="229">
        <v>-0.44563599999999998</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41644</v>
      </c>
      <c r="K29" s="87">
        <v>1908.2560000000001</v>
      </c>
      <c r="L29" s="87">
        <v>1335.1654000000001</v>
      </c>
      <c r="M29" s="87">
        <v>3105.5095999999999</v>
      </c>
      <c r="N29" s="87">
        <v>1866.3928000000001</v>
      </c>
      <c r="O29" s="87">
        <v>1070.8864000000001</v>
      </c>
      <c r="P29" s="87">
        <v>2604.0729000000001</v>
      </c>
      <c r="Q29" s="87">
        <v>2012.9766</v>
      </c>
      <c r="R29" s="87">
        <v>3162.6565000000001</v>
      </c>
      <c r="S29" s="87">
        <v>1931.6792</v>
      </c>
      <c r="T29" s="87">
        <v>3362.8656000000001</v>
      </c>
      <c r="U29" s="87">
        <v>3367.8476999999998</v>
      </c>
      <c r="V29" s="87">
        <v>4605.1620000000003</v>
      </c>
      <c r="W29" s="87">
        <v>3621.5511000000001</v>
      </c>
      <c r="X29" s="87">
        <v>3524.4023000000002</v>
      </c>
      <c r="Y29" s="87">
        <v>3065.0659999999998</v>
      </c>
      <c r="Z29" s="87">
        <v>4569.7806</v>
      </c>
      <c r="AA29" s="87">
        <v>2115.3800999999999</v>
      </c>
      <c r="AB29" s="87">
        <v>5884.6707999999999</v>
      </c>
      <c r="AC29" s="87">
        <v>5347.4906000000001</v>
      </c>
      <c r="AD29" s="87">
        <v>3100.5751</v>
      </c>
      <c r="AE29" s="87">
        <v>3314.3022999999998</v>
      </c>
      <c r="AF29" s="87">
        <v>4439.2992000000004</v>
      </c>
      <c r="AG29" s="87">
        <v>3208.6338999999998</v>
      </c>
      <c r="AH29" s="87">
        <v>1171.1452999999999</v>
      </c>
      <c r="AI29" s="87">
        <v>2962.7069999999999</v>
      </c>
      <c r="AJ29" s="87">
        <v>2203.8096</v>
      </c>
      <c r="AK29" s="87">
        <v>2684.8643000000002</v>
      </c>
      <c r="AL29" s="87">
        <v>3567.5282999999999</v>
      </c>
      <c r="AM29" s="87">
        <v>2699.6143999999999</v>
      </c>
      <c r="AN29" s="74"/>
      <c r="AO29" s="107">
        <v>41644</v>
      </c>
      <c r="AP29" s="87">
        <v>-0.52594300000000005</v>
      </c>
      <c r="AQ29" s="87">
        <v>-2.345545</v>
      </c>
      <c r="AR29" s="87">
        <v>0.78910599999999997</v>
      </c>
      <c r="AS29" s="87">
        <v>-0.59355400000000003</v>
      </c>
      <c r="AT29" s="87">
        <v>2.0870289999999998</v>
      </c>
      <c r="AU29" s="87">
        <v>0.60092699999999999</v>
      </c>
      <c r="AV29" s="87">
        <v>-1.3452010000000001</v>
      </c>
      <c r="AW29" s="87">
        <v>-1.983654</v>
      </c>
      <c r="AX29" s="87">
        <v>0.88364100000000001</v>
      </c>
      <c r="AY29" s="87">
        <v>1.181022</v>
      </c>
      <c r="AZ29" s="87">
        <v>2.3131469999999998</v>
      </c>
      <c r="BA29" s="87">
        <v>-0.44526300000000002</v>
      </c>
      <c r="BB29" s="87">
        <v>-1.3532679999999999</v>
      </c>
      <c r="BC29" s="87">
        <v>3.8616999999999999E-2</v>
      </c>
      <c r="BD29" s="87">
        <v>1.4719169999999999</v>
      </c>
      <c r="BE29" s="87">
        <v>-1.585213</v>
      </c>
      <c r="BF29" s="87">
        <v>-0.50993699999999997</v>
      </c>
      <c r="BG29" s="87">
        <v>2.132628</v>
      </c>
      <c r="BH29" s="87">
        <v>-1.2912349999999999</v>
      </c>
      <c r="BI29" s="87">
        <v>1.3440700000000001</v>
      </c>
      <c r="BJ29" s="87">
        <v>-0.68226600000000004</v>
      </c>
      <c r="BK29" s="87">
        <v>-2.039625</v>
      </c>
      <c r="BL29" s="87">
        <v>-0.94125499999999995</v>
      </c>
      <c r="BM29" s="87">
        <v>-0.44313900000000001</v>
      </c>
      <c r="BN29" s="87">
        <v>2.8787470000000002</v>
      </c>
      <c r="BO29" s="87">
        <v>2.5400969999999998</v>
      </c>
      <c r="BP29" s="87">
        <v>3.3772769999999999</v>
      </c>
      <c r="BQ29" s="87">
        <v>4.6272900000000003</v>
      </c>
      <c r="BR29" s="229">
        <v>-0.16439699999999999</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41651</v>
      </c>
      <c r="K30" s="87">
        <v>1880.7247</v>
      </c>
      <c r="L30" s="87">
        <v>1242.876</v>
      </c>
      <c r="M30" s="87">
        <v>2926.2671999999998</v>
      </c>
      <c r="N30" s="87">
        <v>1790.2656999999999</v>
      </c>
      <c r="O30" s="87">
        <v>996.17079999999999</v>
      </c>
      <c r="P30" s="87">
        <v>2431.0201000000002</v>
      </c>
      <c r="Q30" s="87">
        <v>1876.4350999999999</v>
      </c>
      <c r="R30" s="87">
        <v>2955.2458000000001</v>
      </c>
      <c r="S30" s="87">
        <v>1873.6764000000001</v>
      </c>
      <c r="T30" s="87">
        <v>3169.2507999999998</v>
      </c>
      <c r="U30" s="87">
        <v>3282.8388</v>
      </c>
      <c r="V30" s="87">
        <v>4311.1082999999999</v>
      </c>
      <c r="W30" s="87">
        <v>3414.8251</v>
      </c>
      <c r="X30" s="87">
        <v>3338.4866000000002</v>
      </c>
      <c r="Y30" s="87">
        <v>2967.7797</v>
      </c>
      <c r="Z30" s="87">
        <v>4461.5334000000003</v>
      </c>
      <c r="AA30" s="87">
        <v>1967.4419</v>
      </c>
      <c r="AB30" s="87">
        <v>5702.6328999999996</v>
      </c>
      <c r="AC30" s="87">
        <v>5223.4688999999998</v>
      </c>
      <c r="AD30" s="87">
        <v>2875.5337</v>
      </c>
      <c r="AE30" s="87">
        <v>3300.3832000000002</v>
      </c>
      <c r="AF30" s="87">
        <v>4283.3296</v>
      </c>
      <c r="AG30" s="87">
        <v>3006.6558</v>
      </c>
      <c r="AH30" s="87">
        <v>1104.1447000000001</v>
      </c>
      <c r="AI30" s="87">
        <v>2827.4450000000002</v>
      </c>
      <c r="AJ30" s="87">
        <v>2138.1235999999999</v>
      </c>
      <c r="AK30" s="87">
        <v>2608.0938999999998</v>
      </c>
      <c r="AL30" s="87">
        <v>3591.4169999999999</v>
      </c>
      <c r="AM30" s="87">
        <v>2521.9458</v>
      </c>
      <c r="AN30" s="74"/>
      <c r="AO30" s="107">
        <v>41651</v>
      </c>
      <c r="AP30" s="87">
        <v>-1.442747</v>
      </c>
      <c r="AQ30" s="87">
        <v>-6.9122070000000004</v>
      </c>
      <c r="AR30" s="87">
        <v>-5.7717549999999997</v>
      </c>
      <c r="AS30" s="87">
        <v>-4.0788359999999999</v>
      </c>
      <c r="AT30" s="87">
        <v>-6.9769870000000003</v>
      </c>
      <c r="AU30" s="87">
        <v>-6.645467</v>
      </c>
      <c r="AV30" s="87">
        <v>-6.7830640000000004</v>
      </c>
      <c r="AW30" s="87">
        <v>-6.5581170000000002</v>
      </c>
      <c r="AX30" s="87">
        <v>-3.0027140000000001</v>
      </c>
      <c r="AY30" s="87">
        <v>-5.7574350000000001</v>
      </c>
      <c r="AZ30" s="87">
        <v>-2.5241310000000001</v>
      </c>
      <c r="BA30" s="87">
        <v>-6.3853059999999999</v>
      </c>
      <c r="BB30" s="87">
        <v>-5.7082170000000003</v>
      </c>
      <c r="BC30" s="87">
        <v>-5.275099</v>
      </c>
      <c r="BD30" s="87">
        <v>-3.1740360000000001</v>
      </c>
      <c r="BE30" s="87">
        <v>-2.3687610000000001</v>
      </c>
      <c r="BF30" s="87">
        <v>-6.9934570000000003</v>
      </c>
      <c r="BG30" s="87">
        <v>-3.0934249999999999</v>
      </c>
      <c r="BH30" s="87">
        <v>-2.3192499999999998</v>
      </c>
      <c r="BI30" s="87">
        <v>-7.2580539999999996</v>
      </c>
      <c r="BJ30" s="87">
        <v>-0.41997099999999998</v>
      </c>
      <c r="BK30" s="87">
        <v>-3.5133830000000001</v>
      </c>
      <c r="BL30" s="87">
        <v>-6.2948320000000004</v>
      </c>
      <c r="BM30" s="87">
        <v>-5.7209469999999998</v>
      </c>
      <c r="BN30" s="87">
        <v>-4.5654870000000001</v>
      </c>
      <c r="BO30" s="87">
        <v>-2.980566</v>
      </c>
      <c r="BP30" s="87">
        <v>-2.8593769999999998</v>
      </c>
      <c r="BQ30" s="87">
        <v>0.66961499999999996</v>
      </c>
      <c r="BR30" s="229">
        <v>-6.5812580000000001</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41658</v>
      </c>
      <c r="K31" s="87">
        <v>1876.1007</v>
      </c>
      <c r="L31" s="87">
        <v>1213.7475999999999</v>
      </c>
      <c r="M31" s="87">
        <v>2936.0639000000001</v>
      </c>
      <c r="N31" s="87">
        <v>1770.8003000000001</v>
      </c>
      <c r="O31" s="87">
        <v>987.46190000000001</v>
      </c>
      <c r="P31" s="87">
        <v>2435.6623</v>
      </c>
      <c r="Q31" s="87">
        <v>1870.9123</v>
      </c>
      <c r="R31" s="87">
        <v>2901.9940999999999</v>
      </c>
      <c r="S31" s="87">
        <v>1915.5506</v>
      </c>
      <c r="T31" s="87">
        <v>3221.2366999999999</v>
      </c>
      <c r="U31" s="87">
        <v>3322.6478999999999</v>
      </c>
      <c r="V31" s="87">
        <v>4356.1451999999999</v>
      </c>
      <c r="W31" s="87">
        <v>3415.4128000000001</v>
      </c>
      <c r="X31" s="87">
        <v>3363.0763999999999</v>
      </c>
      <c r="Y31" s="87">
        <v>2970.4933000000001</v>
      </c>
      <c r="Z31" s="87">
        <v>4504.2457999999997</v>
      </c>
      <c r="AA31" s="87">
        <v>1987.5788</v>
      </c>
      <c r="AB31" s="87">
        <v>5746.7633999999998</v>
      </c>
      <c r="AC31" s="87">
        <v>5203.1170000000002</v>
      </c>
      <c r="AD31" s="87">
        <v>2877.5524</v>
      </c>
      <c r="AE31" s="87">
        <v>3207.2964999999999</v>
      </c>
      <c r="AF31" s="87">
        <v>4329.4629999999997</v>
      </c>
      <c r="AG31" s="87">
        <v>2962.6869000000002</v>
      </c>
      <c r="AH31" s="87">
        <v>1092.2618</v>
      </c>
      <c r="AI31" s="87">
        <v>2883.5012999999999</v>
      </c>
      <c r="AJ31" s="87">
        <v>2157.4580000000001</v>
      </c>
      <c r="AK31" s="87">
        <v>2694.3395999999998</v>
      </c>
      <c r="AL31" s="87">
        <v>3715.3400999999999</v>
      </c>
      <c r="AM31" s="87">
        <v>2584.0659999999998</v>
      </c>
      <c r="AN31" s="74"/>
      <c r="AO31" s="107">
        <v>41658</v>
      </c>
      <c r="AP31" s="87">
        <v>-0.245863</v>
      </c>
      <c r="AQ31" s="87">
        <v>-2.343629</v>
      </c>
      <c r="AR31" s="87">
        <v>0.334785</v>
      </c>
      <c r="AS31" s="87">
        <v>-1.087291</v>
      </c>
      <c r="AT31" s="87">
        <v>-0.87423799999999996</v>
      </c>
      <c r="AU31" s="87">
        <v>0.19095699999999999</v>
      </c>
      <c r="AV31" s="87">
        <v>-0.29432399999999997</v>
      </c>
      <c r="AW31" s="87">
        <v>-1.801938</v>
      </c>
      <c r="AX31" s="87">
        <v>2.2348680000000001</v>
      </c>
      <c r="AY31" s="87">
        <v>1.6403209999999999</v>
      </c>
      <c r="AZ31" s="87">
        <v>1.2126429999999999</v>
      </c>
      <c r="BA31" s="87">
        <v>1.0446709999999999</v>
      </c>
      <c r="BB31" s="87">
        <v>1.721E-2</v>
      </c>
      <c r="BC31" s="87">
        <v>0.73655499999999996</v>
      </c>
      <c r="BD31" s="87">
        <v>9.1435000000000002E-2</v>
      </c>
      <c r="BE31" s="87">
        <v>0.95734799999999998</v>
      </c>
      <c r="BF31" s="87">
        <v>1.0235069999999999</v>
      </c>
      <c r="BG31" s="87">
        <v>0.77386200000000005</v>
      </c>
      <c r="BH31" s="87">
        <v>-0.38962400000000003</v>
      </c>
      <c r="BI31" s="87">
        <v>7.0203000000000002E-2</v>
      </c>
      <c r="BJ31" s="87">
        <v>-2.8204820000000002</v>
      </c>
      <c r="BK31" s="87">
        <v>1.077045</v>
      </c>
      <c r="BL31" s="87">
        <v>-1.462386</v>
      </c>
      <c r="BM31" s="87">
        <v>-1.076209</v>
      </c>
      <c r="BN31" s="87">
        <v>1.982578</v>
      </c>
      <c r="BO31" s="87">
        <v>0.90427000000000002</v>
      </c>
      <c r="BP31" s="87">
        <v>3.306848</v>
      </c>
      <c r="BQ31" s="87">
        <v>3.4505349999999999</v>
      </c>
      <c r="BR31" s="229">
        <v>2.4631850000000002</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41665</v>
      </c>
      <c r="K32" s="87">
        <v>1913.6143999999999</v>
      </c>
      <c r="L32" s="87">
        <v>1243.4436000000001</v>
      </c>
      <c r="M32" s="87">
        <v>3035.9112</v>
      </c>
      <c r="N32" s="87">
        <v>1838.1674</v>
      </c>
      <c r="O32" s="87">
        <v>1012.9367999999999</v>
      </c>
      <c r="P32" s="87">
        <v>2539.0209</v>
      </c>
      <c r="Q32" s="87">
        <v>1947.9892</v>
      </c>
      <c r="R32" s="87">
        <v>3028.06</v>
      </c>
      <c r="S32" s="87">
        <v>2058.0641000000001</v>
      </c>
      <c r="T32" s="87">
        <v>3383.3930999999998</v>
      </c>
      <c r="U32" s="87">
        <v>3506.5709000000002</v>
      </c>
      <c r="V32" s="87">
        <v>4600.6974</v>
      </c>
      <c r="W32" s="87">
        <v>3579.7532000000001</v>
      </c>
      <c r="X32" s="87">
        <v>3573.8571000000002</v>
      </c>
      <c r="Y32" s="87">
        <v>3188.8049999999998</v>
      </c>
      <c r="Z32" s="87">
        <v>4756.9494000000004</v>
      </c>
      <c r="AA32" s="87">
        <v>2069.0682000000002</v>
      </c>
      <c r="AB32" s="87">
        <v>5937.4629000000004</v>
      </c>
      <c r="AC32" s="87">
        <v>5360.4309000000003</v>
      </c>
      <c r="AD32" s="87">
        <v>2976.3910999999998</v>
      </c>
      <c r="AE32" s="87">
        <v>3218.5304999999998</v>
      </c>
      <c r="AF32" s="87">
        <v>4436.2345999999998</v>
      </c>
      <c r="AG32" s="87">
        <v>3210.3910000000001</v>
      </c>
      <c r="AH32" s="87">
        <v>1135.9734000000001</v>
      </c>
      <c r="AI32" s="87">
        <v>3019.1705999999999</v>
      </c>
      <c r="AJ32" s="87">
        <v>2316.8321000000001</v>
      </c>
      <c r="AK32" s="87">
        <v>2963.9162999999999</v>
      </c>
      <c r="AL32" s="87">
        <v>4086.8625000000002</v>
      </c>
      <c r="AM32" s="87">
        <v>2731.4621000000002</v>
      </c>
      <c r="AN32" s="74"/>
      <c r="AO32" s="107">
        <v>41665</v>
      </c>
      <c r="AP32" s="87">
        <v>1.999557</v>
      </c>
      <c r="AQ32" s="87">
        <v>2.446637</v>
      </c>
      <c r="AR32" s="87">
        <v>3.4007200000000002</v>
      </c>
      <c r="AS32" s="87">
        <v>3.8043309999999999</v>
      </c>
      <c r="AT32" s="87">
        <v>2.5798359999999998</v>
      </c>
      <c r="AU32" s="87">
        <v>4.2435520000000002</v>
      </c>
      <c r="AV32" s="87">
        <v>4.1197489999999997</v>
      </c>
      <c r="AW32" s="87">
        <v>4.3441130000000001</v>
      </c>
      <c r="AX32" s="87">
        <v>7.439819</v>
      </c>
      <c r="AY32" s="87">
        <v>5.0339799999999997</v>
      </c>
      <c r="AZ32" s="87">
        <v>5.5354349999999997</v>
      </c>
      <c r="BA32" s="87">
        <v>5.6139590000000004</v>
      </c>
      <c r="BB32" s="87">
        <v>4.8117289999999997</v>
      </c>
      <c r="BC32" s="87">
        <v>6.2674969999999997</v>
      </c>
      <c r="BD32" s="87">
        <v>7.349342</v>
      </c>
      <c r="BE32" s="87">
        <v>5.6103420000000002</v>
      </c>
      <c r="BF32" s="87">
        <v>4.099933</v>
      </c>
      <c r="BG32" s="87">
        <v>3.318381</v>
      </c>
      <c r="BH32" s="87">
        <v>3.0234549999999998</v>
      </c>
      <c r="BI32" s="87">
        <v>3.4348179999999999</v>
      </c>
      <c r="BJ32" s="87">
        <v>0.35026400000000002</v>
      </c>
      <c r="BK32" s="87">
        <v>2.4661629999999999</v>
      </c>
      <c r="BL32" s="87">
        <v>8.360792</v>
      </c>
      <c r="BM32" s="87">
        <v>4.0019340000000003</v>
      </c>
      <c r="BN32" s="87">
        <v>4.7050200000000002</v>
      </c>
      <c r="BO32" s="87">
        <v>7.387124</v>
      </c>
      <c r="BP32" s="87">
        <v>10.005298</v>
      </c>
      <c r="BQ32" s="87">
        <v>9.9996880000000008</v>
      </c>
      <c r="BR32" s="229">
        <v>5.7040379999999997</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41672</v>
      </c>
      <c r="K33" s="87">
        <v>1868.8630000000001</v>
      </c>
      <c r="L33" s="87">
        <v>1199.4109000000001</v>
      </c>
      <c r="M33" s="87">
        <v>2990.0542</v>
      </c>
      <c r="N33" s="87">
        <v>1812.5723</v>
      </c>
      <c r="O33" s="87">
        <v>998.601</v>
      </c>
      <c r="P33" s="87">
        <v>2502.3011000000001</v>
      </c>
      <c r="Q33" s="87">
        <v>1898.1152</v>
      </c>
      <c r="R33" s="87">
        <v>2961.6140999999998</v>
      </c>
      <c r="S33" s="87">
        <v>2061.0814</v>
      </c>
      <c r="T33" s="87">
        <v>3345.8753000000002</v>
      </c>
      <c r="U33" s="87">
        <v>3482.7545</v>
      </c>
      <c r="V33" s="87">
        <v>4743.6378999999997</v>
      </c>
      <c r="W33" s="87">
        <v>3550.768</v>
      </c>
      <c r="X33" s="87">
        <v>3583.7339999999999</v>
      </c>
      <c r="Y33" s="87">
        <v>3191.3445999999999</v>
      </c>
      <c r="Z33" s="87">
        <v>4642.0801000000001</v>
      </c>
      <c r="AA33" s="87">
        <v>2088.9783000000002</v>
      </c>
      <c r="AB33" s="87">
        <v>5943.9405999999999</v>
      </c>
      <c r="AC33" s="87">
        <v>5093.8991999999998</v>
      </c>
      <c r="AD33" s="87">
        <v>2886.1646000000001</v>
      </c>
      <c r="AE33" s="87">
        <v>3234.2955000000002</v>
      </c>
      <c r="AF33" s="87">
        <v>4306.3392000000003</v>
      </c>
      <c r="AG33" s="87">
        <v>3126.1293000000001</v>
      </c>
      <c r="AH33" s="87">
        <v>1132.6198999999999</v>
      </c>
      <c r="AI33" s="87">
        <v>2973.66</v>
      </c>
      <c r="AJ33" s="87">
        <v>2348.4225999999999</v>
      </c>
      <c r="AK33" s="87">
        <v>3073.2883999999999</v>
      </c>
      <c r="AL33" s="87">
        <v>4166.8410000000003</v>
      </c>
      <c r="AM33" s="87">
        <v>2760.1578</v>
      </c>
      <c r="AN33" s="74"/>
      <c r="AO33" s="107">
        <v>41672</v>
      </c>
      <c r="AP33" s="87">
        <v>-2.3385799999999999</v>
      </c>
      <c r="AQ33" s="87">
        <v>-3.5411899999999998</v>
      </c>
      <c r="AR33" s="87">
        <v>-1.510486</v>
      </c>
      <c r="AS33" s="87">
        <v>-1.392425</v>
      </c>
      <c r="AT33" s="87">
        <v>-1.4152709999999999</v>
      </c>
      <c r="AU33" s="87">
        <v>-1.4462189999999999</v>
      </c>
      <c r="AV33" s="87">
        <v>-2.5602809999999998</v>
      </c>
      <c r="AW33" s="87">
        <v>-2.1943389999999998</v>
      </c>
      <c r="AX33" s="87">
        <v>0.14660899999999999</v>
      </c>
      <c r="AY33" s="87">
        <v>-1.108881</v>
      </c>
      <c r="AZ33" s="87">
        <v>-0.67919300000000005</v>
      </c>
      <c r="BA33" s="87">
        <v>3.1069309999999999</v>
      </c>
      <c r="BB33" s="87">
        <v>-0.80969800000000003</v>
      </c>
      <c r="BC33" s="87">
        <v>0.27636500000000003</v>
      </c>
      <c r="BD33" s="87">
        <v>7.9641000000000003E-2</v>
      </c>
      <c r="BE33" s="87">
        <v>-2.414768</v>
      </c>
      <c r="BF33" s="87">
        <v>0.96227399999999996</v>
      </c>
      <c r="BG33" s="87">
        <v>0.109099</v>
      </c>
      <c r="BH33" s="87">
        <v>-4.972207</v>
      </c>
      <c r="BI33" s="87">
        <v>-3.031406</v>
      </c>
      <c r="BJ33" s="87">
        <v>0.48981999999999998</v>
      </c>
      <c r="BK33" s="87">
        <v>-2.9280550000000001</v>
      </c>
      <c r="BL33" s="87">
        <v>-2.6246550000000002</v>
      </c>
      <c r="BM33" s="87">
        <v>-0.295209</v>
      </c>
      <c r="BN33" s="87">
        <v>-1.507387</v>
      </c>
      <c r="BO33" s="87">
        <v>1.363521</v>
      </c>
      <c r="BP33" s="87">
        <v>3.690121</v>
      </c>
      <c r="BQ33" s="87">
        <v>1.956966</v>
      </c>
      <c r="BR33" s="229">
        <v>1.050562</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41679</v>
      </c>
      <c r="K34" s="87">
        <v>1892.2844</v>
      </c>
      <c r="L34" s="87">
        <v>1209.7085999999999</v>
      </c>
      <c r="M34" s="87">
        <v>3013.7656999999999</v>
      </c>
      <c r="N34" s="87">
        <v>1830.5026</v>
      </c>
      <c r="O34" s="87">
        <v>1005.3548</v>
      </c>
      <c r="P34" s="87">
        <v>2546.6808000000001</v>
      </c>
      <c r="Q34" s="87">
        <v>1908.6729</v>
      </c>
      <c r="R34" s="87">
        <v>3036.8218000000002</v>
      </c>
      <c r="S34" s="87">
        <v>2096.2267999999999</v>
      </c>
      <c r="T34" s="87">
        <v>3422.8444</v>
      </c>
      <c r="U34" s="87">
        <v>3537.9866000000002</v>
      </c>
      <c r="V34" s="87">
        <v>4920.4727999999996</v>
      </c>
      <c r="W34" s="87">
        <v>3576.5248000000001</v>
      </c>
      <c r="X34" s="87">
        <v>3601.0421999999999</v>
      </c>
      <c r="Y34" s="87">
        <v>3256.8535000000002</v>
      </c>
      <c r="Z34" s="87">
        <v>4742.0761000000002</v>
      </c>
      <c r="AA34" s="87">
        <v>2126.3044</v>
      </c>
      <c r="AB34" s="87">
        <v>5982.5324000000001</v>
      </c>
      <c r="AC34" s="87">
        <v>5154.51</v>
      </c>
      <c r="AD34" s="87">
        <v>2944.0924</v>
      </c>
      <c r="AE34" s="87">
        <v>3222.1496999999999</v>
      </c>
      <c r="AF34" s="87">
        <v>4288.8509000000004</v>
      </c>
      <c r="AG34" s="87">
        <v>3147.0493000000001</v>
      </c>
      <c r="AH34" s="87">
        <v>1139.3409999999999</v>
      </c>
      <c r="AI34" s="87">
        <v>3069.6219999999998</v>
      </c>
      <c r="AJ34" s="87">
        <v>2418.1556</v>
      </c>
      <c r="AK34" s="87">
        <v>3153.1163999999999</v>
      </c>
      <c r="AL34" s="87">
        <v>4291.3302000000003</v>
      </c>
      <c r="AM34" s="87">
        <v>2811.4591999999998</v>
      </c>
      <c r="AN34" s="74"/>
      <c r="AO34" s="107">
        <v>41679</v>
      </c>
      <c r="AP34" s="87">
        <v>1.2532430000000001</v>
      </c>
      <c r="AQ34" s="87">
        <v>0.85856299999999997</v>
      </c>
      <c r="AR34" s="87">
        <v>0.79301200000000005</v>
      </c>
      <c r="AS34" s="87">
        <v>0.98921800000000004</v>
      </c>
      <c r="AT34" s="87">
        <v>0.67632599999999998</v>
      </c>
      <c r="AU34" s="87">
        <v>1.7735559999999999</v>
      </c>
      <c r="AV34" s="87">
        <v>0.55622000000000005</v>
      </c>
      <c r="AW34" s="87">
        <v>2.5394160000000001</v>
      </c>
      <c r="AX34" s="87">
        <v>1.705192</v>
      </c>
      <c r="AY34" s="87">
        <v>2.3004169999999999</v>
      </c>
      <c r="AZ34" s="87">
        <v>1.585874</v>
      </c>
      <c r="BA34" s="87">
        <v>3.727833</v>
      </c>
      <c r="BB34" s="87">
        <v>0.725387</v>
      </c>
      <c r="BC34" s="87">
        <v>0.48296600000000001</v>
      </c>
      <c r="BD34" s="87">
        <v>2.052705</v>
      </c>
      <c r="BE34" s="87">
        <v>2.154121</v>
      </c>
      <c r="BF34" s="87">
        <v>1.7868109999999999</v>
      </c>
      <c r="BG34" s="87">
        <v>0.64926300000000003</v>
      </c>
      <c r="BH34" s="87">
        <v>1.18987</v>
      </c>
      <c r="BI34" s="87">
        <v>2.0070860000000001</v>
      </c>
      <c r="BJ34" s="87">
        <v>-0.37553199999999998</v>
      </c>
      <c r="BK34" s="87">
        <v>-0.40610600000000002</v>
      </c>
      <c r="BL34" s="87">
        <v>0.66919799999999996</v>
      </c>
      <c r="BM34" s="87">
        <v>0.59341200000000005</v>
      </c>
      <c r="BN34" s="87">
        <v>3.2270669999999999</v>
      </c>
      <c r="BO34" s="87">
        <v>2.9693550000000002</v>
      </c>
      <c r="BP34" s="87">
        <v>2.5974780000000002</v>
      </c>
      <c r="BQ34" s="87">
        <v>2.987616</v>
      </c>
      <c r="BR34" s="229">
        <v>1.8586400000000001</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41686</v>
      </c>
      <c r="K35" s="87">
        <v>1963.8964000000001</v>
      </c>
      <c r="L35" s="87">
        <v>1255.5886</v>
      </c>
      <c r="M35" s="87">
        <v>3216.1226000000001</v>
      </c>
      <c r="N35" s="87">
        <v>1902.4503</v>
      </c>
      <c r="O35" s="87">
        <v>1046.5907999999999</v>
      </c>
      <c r="P35" s="87">
        <v>2692.2026000000001</v>
      </c>
      <c r="Q35" s="87">
        <v>1995.1139000000001</v>
      </c>
      <c r="R35" s="87">
        <v>3137.1206000000002</v>
      </c>
      <c r="S35" s="87">
        <v>2172.4313000000002</v>
      </c>
      <c r="T35" s="87">
        <v>3571.8643000000002</v>
      </c>
      <c r="U35" s="87">
        <v>3780.3054000000002</v>
      </c>
      <c r="V35" s="87">
        <v>4847.8343999999997</v>
      </c>
      <c r="W35" s="87">
        <v>3837.6574999999998</v>
      </c>
      <c r="X35" s="87">
        <v>3757.2329</v>
      </c>
      <c r="Y35" s="87">
        <v>3482.3910999999998</v>
      </c>
      <c r="Z35" s="87">
        <v>4860.4456</v>
      </c>
      <c r="AA35" s="87">
        <v>2248.6129999999998</v>
      </c>
      <c r="AB35" s="87">
        <v>6263.1210000000001</v>
      </c>
      <c r="AC35" s="87">
        <v>5394.4294</v>
      </c>
      <c r="AD35" s="87">
        <v>3105.5065</v>
      </c>
      <c r="AE35" s="87">
        <v>3377.3935999999999</v>
      </c>
      <c r="AF35" s="87">
        <v>4391.8935000000001</v>
      </c>
      <c r="AG35" s="87">
        <v>3254.0675000000001</v>
      </c>
      <c r="AH35" s="87">
        <v>1210.4051999999999</v>
      </c>
      <c r="AI35" s="87">
        <v>3223.2944000000002</v>
      </c>
      <c r="AJ35" s="87">
        <v>2454.0450999999998</v>
      </c>
      <c r="AK35" s="87">
        <v>3164.1574999999998</v>
      </c>
      <c r="AL35" s="87">
        <v>4125.0940000000001</v>
      </c>
      <c r="AM35" s="87">
        <v>2954.0401999999999</v>
      </c>
      <c r="AN35" s="74"/>
      <c r="AO35" s="107">
        <v>41686</v>
      </c>
      <c r="AP35" s="87">
        <v>3.784421</v>
      </c>
      <c r="AQ35" s="87">
        <v>3.7926489999999999</v>
      </c>
      <c r="AR35" s="87">
        <v>6.7144199999999996</v>
      </c>
      <c r="AS35" s="87">
        <v>3.9304890000000001</v>
      </c>
      <c r="AT35" s="87">
        <v>4.1016370000000002</v>
      </c>
      <c r="AU35" s="87">
        <v>5.714175</v>
      </c>
      <c r="AV35" s="87">
        <v>4.5288539999999999</v>
      </c>
      <c r="AW35" s="87">
        <v>3.302756</v>
      </c>
      <c r="AX35" s="87">
        <v>3.6353179999999998</v>
      </c>
      <c r="AY35" s="87">
        <v>4.3536859999999997</v>
      </c>
      <c r="AZ35" s="87">
        <v>6.8490589999999996</v>
      </c>
      <c r="BA35" s="87">
        <v>-1.476248</v>
      </c>
      <c r="BB35" s="87">
        <v>7.3012969999999999</v>
      </c>
      <c r="BC35" s="87">
        <v>4.3373749999999998</v>
      </c>
      <c r="BD35" s="87">
        <v>6.9250150000000001</v>
      </c>
      <c r="BE35" s="87">
        <v>2.4961540000000002</v>
      </c>
      <c r="BF35" s="87">
        <v>5.7521680000000002</v>
      </c>
      <c r="BG35" s="87">
        <v>4.690131</v>
      </c>
      <c r="BH35" s="87">
        <v>4.6545529999999999</v>
      </c>
      <c r="BI35" s="87">
        <v>5.4826439999999996</v>
      </c>
      <c r="BJ35" s="87">
        <v>4.8180230000000002</v>
      </c>
      <c r="BK35" s="87">
        <v>2.4025690000000002</v>
      </c>
      <c r="BL35" s="87">
        <v>3.4005890000000001</v>
      </c>
      <c r="BM35" s="87">
        <v>6.2373070000000004</v>
      </c>
      <c r="BN35" s="87">
        <v>5.0062319999999998</v>
      </c>
      <c r="BO35" s="87">
        <v>1.4841679999999999</v>
      </c>
      <c r="BP35" s="87">
        <v>0.350165</v>
      </c>
      <c r="BQ35" s="87">
        <v>-3.8737689999999998</v>
      </c>
      <c r="BR35" s="229">
        <v>5.0714230000000002</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41693</v>
      </c>
      <c r="K36" s="87">
        <v>2004.8123000000001</v>
      </c>
      <c r="L36" s="87">
        <v>1248.0365999999999</v>
      </c>
      <c r="M36" s="87">
        <v>3183.2386999999999</v>
      </c>
      <c r="N36" s="87">
        <v>1879.1832999999999</v>
      </c>
      <c r="O36" s="87">
        <v>1042.807</v>
      </c>
      <c r="P36" s="87">
        <v>2682.0228999999999</v>
      </c>
      <c r="Q36" s="87">
        <v>1991.7710999999999</v>
      </c>
      <c r="R36" s="87">
        <v>3062.6367</v>
      </c>
      <c r="S36" s="87">
        <v>2155.0322000000001</v>
      </c>
      <c r="T36" s="87">
        <v>3556.0324999999998</v>
      </c>
      <c r="U36" s="87">
        <v>3821.1354999999999</v>
      </c>
      <c r="V36" s="87">
        <v>4847.8225000000002</v>
      </c>
      <c r="W36" s="87">
        <v>3848.5268999999998</v>
      </c>
      <c r="X36" s="87">
        <v>3746.7901999999999</v>
      </c>
      <c r="Y36" s="87">
        <v>3451.5248000000001</v>
      </c>
      <c r="Z36" s="87">
        <v>4812.8046999999997</v>
      </c>
      <c r="AA36" s="87">
        <v>2264.6228999999998</v>
      </c>
      <c r="AB36" s="87">
        <v>6329.1578</v>
      </c>
      <c r="AC36" s="87">
        <v>5391.9841999999999</v>
      </c>
      <c r="AD36" s="87">
        <v>3094.7334000000001</v>
      </c>
      <c r="AE36" s="87">
        <v>3309.0304999999998</v>
      </c>
      <c r="AF36" s="87">
        <v>4213.7974000000004</v>
      </c>
      <c r="AG36" s="87">
        <v>3208.4097999999999</v>
      </c>
      <c r="AH36" s="87">
        <v>1193.3072999999999</v>
      </c>
      <c r="AI36" s="87">
        <v>3245.0205999999998</v>
      </c>
      <c r="AJ36" s="87">
        <v>2484.6660999999999</v>
      </c>
      <c r="AK36" s="87">
        <v>3232.9632999999999</v>
      </c>
      <c r="AL36" s="87">
        <v>4043.4872999999998</v>
      </c>
      <c r="AM36" s="87">
        <v>2949.0146</v>
      </c>
      <c r="AN36" s="74"/>
      <c r="AO36" s="107">
        <v>41693</v>
      </c>
      <c r="AP36" s="87">
        <v>2.0834039999999998</v>
      </c>
      <c r="AQ36" s="87">
        <v>-0.60147099999999998</v>
      </c>
      <c r="AR36" s="87">
        <v>-1.02247</v>
      </c>
      <c r="AS36" s="87">
        <v>-1.2230019999999999</v>
      </c>
      <c r="AT36" s="87">
        <v>-0.36153600000000002</v>
      </c>
      <c r="AU36" s="87">
        <v>-0.37811800000000001</v>
      </c>
      <c r="AV36" s="87">
        <v>-0.167549</v>
      </c>
      <c r="AW36" s="87">
        <v>-2.3742760000000001</v>
      </c>
      <c r="AX36" s="87">
        <v>-0.80090399999999995</v>
      </c>
      <c r="AY36" s="87">
        <v>-0.44323600000000002</v>
      </c>
      <c r="AZ36" s="87">
        <v>1.080074</v>
      </c>
      <c r="BA36" s="87">
        <v>-2.4499999999999999E-4</v>
      </c>
      <c r="BB36" s="87">
        <v>0.28322999999999998</v>
      </c>
      <c r="BC36" s="87">
        <v>-0.27793600000000002</v>
      </c>
      <c r="BD36" s="87">
        <v>-0.88635399999999998</v>
      </c>
      <c r="BE36" s="87">
        <v>-0.98017600000000005</v>
      </c>
      <c r="BF36" s="87">
        <v>0.71199000000000001</v>
      </c>
      <c r="BG36" s="87">
        <v>1.0543750000000001</v>
      </c>
      <c r="BH36" s="87">
        <v>-4.5328E-2</v>
      </c>
      <c r="BI36" s="87">
        <v>-0.34690300000000002</v>
      </c>
      <c r="BJ36" s="87">
        <v>-2.0241380000000002</v>
      </c>
      <c r="BK36" s="87">
        <v>-4.05511</v>
      </c>
      <c r="BL36" s="87">
        <v>-1.4030959999999999</v>
      </c>
      <c r="BM36" s="87">
        <v>-1.412577</v>
      </c>
      <c r="BN36" s="87">
        <v>0.674037</v>
      </c>
      <c r="BO36" s="87">
        <v>1.2477769999999999</v>
      </c>
      <c r="BP36" s="87">
        <v>2.1745380000000001</v>
      </c>
      <c r="BQ36" s="87">
        <v>-1.978299</v>
      </c>
      <c r="BR36" s="229">
        <v>-0.170126</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41700</v>
      </c>
      <c r="K37" s="87">
        <v>1992.6307999999999</v>
      </c>
      <c r="L37" s="87">
        <v>1161.8286000000001</v>
      </c>
      <c r="M37" s="87">
        <v>3130.5056</v>
      </c>
      <c r="N37" s="87">
        <v>1835.9931999999999</v>
      </c>
      <c r="O37" s="87">
        <v>1018.5235</v>
      </c>
      <c r="P37" s="87">
        <v>2568.1979999999999</v>
      </c>
      <c r="Q37" s="87">
        <v>1890.8341</v>
      </c>
      <c r="R37" s="87">
        <v>2944.3172</v>
      </c>
      <c r="S37" s="87">
        <v>2078.5933</v>
      </c>
      <c r="T37" s="87">
        <v>3398.674</v>
      </c>
      <c r="U37" s="87">
        <v>3788.3348000000001</v>
      </c>
      <c r="V37" s="87">
        <v>4587.5998</v>
      </c>
      <c r="W37" s="87">
        <v>3757.3436000000002</v>
      </c>
      <c r="X37" s="87">
        <v>3562.9432999999999</v>
      </c>
      <c r="Y37" s="87">
        <v>3439.6862999999998</v>
      </c>
      <c r="Z37" s="87">
        <v>4467.4708000000001</v>
      </c>
      <c r="AA37" s="87">
        <v>2198.8676999999998</v>
      </c>
      <c r="AB37" s="87">
        <v>6076.2493000000004</v>
      </c>
      <c r="AC37" s="87">
        <v>5229.8851000000004</v>
      </c>
      <c r="AD37" s="87">
        <v>2926.9771000000001</v>
      </c>
      <c r="AE37" s="87">
        <v>3219.3881999999999</v>
      </c>
      <c r="AF37" s="87">
        <v>4142.2807000000003</v>
      </c>
      <c r="AG37" s="87">
        <v>3024.7109</v>
      </c>
      <c r="AH37" s="87">
        <v>1142.2111</v>
      </c>
      <c r="AI37" s="87">
        <v>3072.0147999999999</v>
      </c>
      <c r="AJ37" s="87">
        <v>2369.819</v>
      </c>
      <c r="AK37" s="87">
        <v>3176.3836000000001</v>
      </c>
      <c r="AL37" s="87">
        <v>3722.6316999999999</v>
      </c>
      <c r="AM37" s="87">
        <v>2819.9558000000002</v>
      </c>
      <c r="AN37" s="74"/>
      <c r="AO37" s="107">
        <v>41700</v>
      </c>
      <c r="AP37" s="87">
        <v>-0.60761299999999996</v>
      </c>
      <c r="AQ37" s="87">
        <v>-6.9074900000000001</v>
      </c>
      <c r="AR37" s="87">
        <v>-1.6565859999999999</v>
      </c>
      <c r="AS37" s="87">
        <v>-2.2983440000000002</v>
      </c>
      <c r="AT37" s="87">
        <v>-2.3286669999999998</v>
      </c>
      <c r="AU37" s="87">
        <v>-4.2439939999999998</v>
      </c>
      <c r="AV37" s="87">
        <v>-5.0677009999999996</v>
      </c>
      <c r="AW37" s="87">
        <v>-3.863321</v>
      </c>
      <c r="AX37" s="87">
        <v>-3.546996</v>
      </c>
      <c r="AY37" s="87">
        <v>-4.4251139999999998</v>
      </c>
      <c r="AZ37" s="87">
        <v>-0.858402</v>
      </c>
      <c r="BA37" s="87">
        <v>-5.367826</v>
      </c>
      <c r="BB37" s="87">
        <v>-2.3693040000000001</v>
      </c>
      <c r="BC37" s="87">
        <v>-4.906784</v>
      </c>
      <c r="BD37" s="87">
        <v>-0.34299299999999999</v>
      </c>
      <c r="BE37" s="87">
        <v>-7.1753150000000003</v>
      </c>
      <c r="BF37" s="87">
        <v>-2.9035829999999998</v>
      </c>
      <c r="BG37" s="87">
        <v>-3.995927</v>
      </c>
      <c r="BH37" s="87">
        <v>-3.0062980000000001</v>
      </c>
      <c r="BI37" s="87">
        <v>-5.4207029999999996</v>
      </c>
      <c r="BJ37" s="87">
        <v>-2.7090200000000002</v>
      </c>
      <c r="BK37" s="87">
        <v>-1.697203</v>
      </c>
      <c r="BL37" s="87">
        <v>-5.7255440000000002</v>
      </c>
      <c r="BM37" s="87">
        <v>-4.281898</v>
      </c>
      <c r="BN37" s="87">
        <v>-5.3314240000000002</v>
      </c>
      <c r="BO37" s="87">
        <v>-4.6222349999999999</v>
      </c>
      <c r="BP37" s="87">
        <v>-1.7500880000000001</v>
      </c>
      <c r="BQ37" s="87">
        <v>-7.9351209999999996</v>
      </c>
      <c r="BR37" s="229">
        <v>-4.3763360000000002</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41707</v>
      </c>
      <c r="K38" s="87">
        <v>2006.5017</v>
      </c>
      <c r="L38" s="87">
        <v>1144.8125</v>
      </c>
      <c r="M38" s="87">
        <v>3154.761</v>
      </c>
      <c r="N38" s="87">
        <v>1828.8132000000001</v>
      </c>
      <c r="O38" s="87">
        <v>1025.0265999999999</v>
      </c>
      <c r="P38" s="87">
        <v>2620.8452000000002</v>
      </c>
      <c r="Q38" s="87">
        <v>1919.0232000000001</v>
      </c>
      <c r="R38" s="87">
        <v>2959.6628000000001</v>
      </c>
      <c r="S38" s="87">
        <v>2116.6151</v>
      </c>
      <c r="T38" s="87">
        <v>3435.0913999999998</v>
      </c>
      <c r="U38" s="87">
        <v>3828.2757999999999</v>
      </c>
      <c r="V38" s="87">
        <v>4647.2417999999998</v>
      </c>
      <c r="W38" s="87">
        <v>3785.8823000000002</v>
      </c>
      <c r="X38" s="87">
        <v>3585.2379000000001</v>
      </c>
      <c r="Y38" s="87">
        <v>3433.0837000000001</v>
      </c>
      <c r="Z38" s="87">
        <v>4466.1554999999998</v>
      </c>
      <c r="AA38" s="87">
        <v>2251.9492</v>
      </c>
      <c r="AB38" s="87">
        <v>6112.6400999999996</v>
      </c>
      <c r="AC38" s="87">
        <v>5361.4515000000001</v>
      </c>
      <c r="AD38" s="87">
        <v>2936.1977999999999</v>
      </c>
      <c r="AE38" s="87">
        <v>3187.9578999999999</v>
      </c>
      <c r="AF38" s="87">
        <v>4046.0372000000002</v>
      </c>
      <c r="AG38" s="87">
        <v>3123.9232000000002</v>
      </c>
      <c r="AH38" s="87">
        <v>1155.2548999999999</v>
      </c>
      <c r="AI38" s="87">
        <v>3063.3642</v>
      </c>
      <c r="AJ38" s="87">
        <v>2437.7447000000002</v>
      </c>
      <c r="AK38" s="87">
        <v>3182.7323000000001</v>
      </c>
      <c r="AL38" s="87">
        <v>3793.2574</v>
      </c>
      <c r="AM38" s="87">
        <v>2828.3172</v>
      </c>
      <c r="AN38" s="74"/>
      <c r="AO38" s="107">
        <v>41707</v>
      </c>
      <c r="AP38" s="87">
        <v>0.69611000000000001</v>
      </c>
      <c r="AQ38" s="87">
        <v>-1.464596</v>
      </c>
      <c r="AR38" s="87">
        <v>0.77480800000000005</v>
      </c>
      <c r="AS38" s="87">
        <v>-0.391069</v>
      </c>
      <c r="AT38" s="87">
        <v>0.63848300000000002</v>
      </c>
      <c r="AU38" s="87">
        <v>2.0499670000000001</v>
      </c>
      <c r="AV38" s="87">
        <v>1.490829</v>
      </c>
      <c r="AW38" s="87">
        <v>0.52119400000000005</v>
      </c>
      <c r="AX38" s="87">
        <v>1.8292079999999999</v>
      </c>
      <c r="AY38" s="87">
        <v>1.071518</v>
      </c>
      <c r="AZ38" s="87">
        <v>1.0543149999999999</v>
      </c>
      <c r="BA38" s="87">
        <v>1.3000700000000001</v>
      </c>
      <c r="BB38" s="87">
        <v>0.75954500000000003</v>
      </c>
      <c r="BC38" s="87">
        <v>0.62573500000000004</v>
      </c>
      <c r="BD38" s="87">
        <v>-0.19195400000000001</v>
      </c>
      <c r="BE38" s="87">
        <v>-2.9441999999999999E-2</v>
      </c>
      <c r="BF38" s="87">
        <v>2.4140380000000001</v>
      </c>
      <c r="BG38" s="87">
        <v>0.59890200000000005</v>
      </c>
      <c r="BH38" s="87">
        <v>2.5156649999999998</v>
      </c>
      <c r="BI38" s="87">
        <v>0.315025</v>
      </c>
      <c r="BJ38" s="87">
        <v>-0.97628199999999998</v>
      </c>
      <c r="BK38" s="87">
        <v>-2.323442</v>
      </c>
      <c r="BL38" s="87">
        <v>3.2800590000000001</v>
      </c>
      <c r="BM38" s="87">
        <v>1.1419779999999999</v>
      </c>
      <c r="BN38" s="87">
        <v>-0.28159400000000001</v>
      </c>
      <c r="BO38" s="87">
        <v>2.866282</v>
      </c>
      <c r="BP38" s="87">
        <v>0.19987199999999999</v>
      </c>
      <c r="BQ38" s="87">
        <v>1.8971979999999999</v>
      </c>
      <c r="BR38" s="229">
        <v>0.29650799999999999</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41714</v>
      </c>
      <c r="K39" s="87">
        <v>1894.7772</v>
      </c>
      <c r="L39" s="87">
        <v>1114.4087999999999</v>
      </c>
      <c r="M39" s="87">
        <v>3040.6264999999999</v>
      </c>
      <c r="N39" s="87">
        <v>1791.335</v>
      </c>
      <c r="O39" s="87">
        <v>995.38499999999999</v>
      </c>
      <c r="P39" s="87">
        <v>2593.5463</v>
      </c>
      <c r="Q39" s="87">
        <v>1860.9172000000001</v>
      </c>
      <c r="R39" s="87">
        <v>2906.67</v>
      </c>
      <c r="S39" s="87">
        <v>2023.5805</v>
      </c>
      <c r="T39" s="87">
        <v>3348.1547999999998</v>
      </c>
      <c r="U39" s="87">
        <v>3636.4202</v>
      </c>
      <c r="V39" s="87">
        <v>4420.0955000000004</v>
      </c>
      <c r="W39" s="87">
        <v>3654.7631999999999</v>
      </c>
      <c r="X39" s="87">
        <v>3368.2766999999999</v>
      </c>
      <c r="Y39" s="87">
        <v>3292.4360999999999</v>
      </c>
      <c r="Z39" s="87">
        <v>4414.4243999999999</v>
      </c>
      <c r="AA39" s="87">
        <v>2201.5529000000001</v>
      </c>
      <c r="AB39" s="87">
        <v>6009.2986000000001</v>
      </c>
      <c r="AC39" s="87">
        <v>5501.6397999999999</v>
      </c>
      <c r="AD39" s="87">
        <v>2822.3991999999998</v>
      </c>
      <c r="AE39" s="87">
        <v>3149.5351999999998</v>
      </c>
      <c r="AF39" s="87">
        <v>3923.5082000000002</v>
      </c>
      <c r="AG39" s="87">
        <v>3124.9764</v>
      </c>
      <c r="AH39" s="87">
        <v>1104.4177999999999</v>
      </c>
      <c r="AI39" s="87">
        <v>2991.1212</v>
      </c>
      <c r="AJ39" s="87">
        <v>2302.0371</v>
      </c>
      <c r="AK39" s="87">
        <v>3028.3933000000002</v>
      </c>
      <c r="AL39" s="87">
        <v>3708.9879000000001</v>
      </c>
      <c r="AM39" s="87">
        <v>2693.9431</v>
      </c>
      <c r="AN39" s="74"/>
      <c r="AO39" s="107">
        <v>41714</v>
      </c>
      <c r="AP39" s="87">
        <v>-5.5681240000000001</v>
      </c>
      <c r="AQ39" s="87">
        <v>-2.65578</v>
      </c>
      <c r="AR39" s="87">
        <v>-3.6178490000000001</v>
      </c>
      <c r="AS39" s="87">
        <v>-2.049318</v>
      </c>
      <c r="AT39" s="87">
        <v>-2.891788</v>
      </c>
      <c r="AU39" s="87">
        <v>-1.0416069999999999</v>
      </c>
      <c r="AV39" s="87">
        <v>-3.027895</v>
      </c>
      <c r="AW39" s="87">
        <v>-1.7905009999999999</v>
      </c>
      <c r="AX39" s="87">
        <v>-4.3954430000000002</v>
      </c>
      <c r="AY39" s="87">
        <v>-2.5308380000000001</v>
      </c>
      <c r="AZ39" s="87">
        <v>-5.0115410000000002</v>
      </c>
      <c r="BA39" s="87">
        <v>-4.8877660000000001</v>
      </c>
      <c r="BB39" s="87">
        <v>-3.4633699999999998</v>
      </c>
      <c r="BC39" s="87">
        <v>-6.0515150000000002</v>
      </c>
      <c r="BD39" s="87">
        <v>-4.0968299999999997</v>
      </c>
      <c r="BE39" s="87">
        <v>-1.1582920000000001</v>
      </c>
      <c r="BF39" s="87">
        <v>-2.2378969999999998</v>
      </c>
      <c r="BG39" s="87">
        <v>-1.69062</v>
      </c>
      <c r="BH39" s="87">
        <v>2.6147450000000001</v>
      </c>
      <c r="BI39" s="87">
        <v>-3.8757130000000002</v>
      </c>
      <c r="BJ39" s="87">
        <v>-1.2052449999999999</v>
      </c>
      <c r="BK39" s="87">
        <v>-3.0283709999999999</v>
      </c>
      <c r="BL39" s="87">
        <v>3.3714000000000001E-2</v>
      </c>
      <c r="BM39" s="87">
        <v>-4.4005089999999996</v>
      </c>
      <c r="BN39" s="87">
        <v>-2.3582900000000002</v>
      </c>
      <c r="BO39" s="87">
        <v>-5.5669320000000004</v>
      </c>
      <c r="BP39" s="87">
        <v>-4.8492610000000003</v>
      </c>
      <c r="BQ39" s="87">
        <v>-2.2215600000000002</v>
      </c>
      <c r="BR39" s="229">
        <v>-4.7510269999999997</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41721</v>
      </c>
      <c r="K40" s="87">
        <v>1918.9346</v>
      </c>
      <c r="L40" s="87">
        <v>1167.1893</v>
      </c>
      <c r="M40" s="87">
        <v>3048.1176</v>
      </c>
      <c r="N40" s="87">
        <v>1803.9726000000001</v>
      </c>
      <c r="O40" s="87">
        <v>1009.6109</v>
      </c>
      <c r="P40" s="87">
        <v>2655.1941000000002</v>
      </c>
      <c r="Q40" s="87">
        <v>1914.5822000000001</v>
      </c>
      <c r="R40" s="87">
        <v>3043.8449000000001</v>
      </c>
      <c r="S40" s="87">
        <v>2085.4391000000001</v>
      </c>
      <c r="T40" s="87">
        <v>3423.1219999999998</v>
      </c>
      <c r="U40" s="87">
        <v>3655.5637000000002</v>
      </c>
      <c r="V40" s="87">
        <v>4402.0650999999998</v>
      </c>
      <c r="W40" s="87">
        <v>3688.7397000000001</v>
      </c>
      <c r="X40" s="87">
        <v>3434.0216999999998</v>
      </c>
      <c r="Y40" s="87">
        <v>3367.1839</v>
      </c>
      <c r="Z40" s="87">
        <v>4368.4252999999999</v>
      </c>
      <c r="AA40" s="87">
        <v>2224.6120999999998</v>
      </c>
      <c r="AB40" s="87">
        <v>6046.1116000000002</v>
      </c>
      <c r="AC40" s="87">
        <v>5458.5141000000003</v>
      </c>
      <c r="AD40" s="87">
        <v>2861.3948999999998</v>
      </c>
      <c r="AE40" s="87">
        <v>3256.1390999999999</v>
      </c>
      <c r="AF40" s="87">
        <v>4007.7566000000002</v>
      </c>
      <c r="AG40" s="87">
        <v>3292.6767</v>
      </c>
      <c r="AH40" s="87">
        <v>1135.2795000000001</v>
      </c>
      <c r="AI40" s="87">
        <v>2964.6408000000001</v>
      </c>
      <c r="AJ40" s="87">
        <v>2364.9497000000001</v>
      </c>
      <c r="AK40" s="87">
        <v>3069.7491</v>
      </c>
      <c r="AL40" s="87">
        <v>3665.8654000000001</v>
      </c>
      <c r="AM40" s="87">
        <v>2790.3593999999998</v>
      </c>
      <c r="AN40" s="74"/>
      <c r="AO40" s="107">
        <v>41721</v>
      </c>
      <c r="AP40" s="87">
        <v>1.2749470000000001</v>
      </c>
      <c r="AQ40" s="87">
        <v>4.7361880000000003</v>
      </c>
      <c r="AR40" s="87">
        <v>0.246367</v>
      </c>
      <c r="AS40" s="87">
        <v>0.70548500000000003</v>
      </c>
      <c r="AT40" s="87">
        <v>1.4291860000000001</v>
      </c>
      <c r="AU40" s="87">
        <v>2.3769689999999999</v>
      </c>
      <c r="AV40" s="87">
        <v>2.8837929999999998</v>
      </c>
      <c r="AW40" s="87">
        <v>4.7193149999999999</v>
      </c>
      <c r="AX40" s="87">
        <v>3.056889</v>
      </c>
      <c r="AY40" s="87">
        <v>2.2390599999999998</v>
      </c>
      <c r="AZ40" s="87">
        <v>0.52643799999999996</v>
      </c>
      <c r="BA40" s="87">
        <v>-0.40791899999999998</v>
      </c>
      <c r="BB40" s="87">
        <v>0.92964999999999998</v>
      </c>
      <c r="BC40" s="87">
        <v>1.9518880000000001</v>
      </c>
      <c r="BD40" s="87">
        <v>2.270289</v>
      </c>
      <c r="BE40" s="87">
        <v>-1.0420180000000001</v>
      </c>
      <c r="BF40" s="87">
        <v>1.0474060000000001</v>
      </c>
      <c r="BG40" s="87">
        <v>0.61260099999999995</v>
      </c>
      <c r="BH40" s="87">
        <v>-0.78386999999999996</v>
      </c>
      <c r="BI40" s="87">
        <v>1.381651</v>
      </c>
      <c r="BJ40" s="87">
        <v>3.3847499999999999</v>
      </c>
      <c r="BK40" s="87">
        <v>2.1472720000000001</v>
      </c>
      <c r="BL40" s="87">
        <v>5.3664500000000004</v>
      </c>
      <c r="BM40" s="87">
        <v>2.7943859999999998</v>
      </c>
      <c r="BN40" s="87">
        <v>-0.88529999999999998</v>
      </c>
      <c r="BO40" s="87">
        <v>2.73291</v>
      </c>
      <c r="BP40" s="87">
        <v>1.365602</v>
      </c>
      <c r="BQ40" s="87">
        <v>-1.162649</v>
      </c>
      <c r="BR40" s="229">
        <v>3.5790030000000002</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41728</v>
      </c>
      <c r="K41" s="87">
        <v>1862.3026</v>
      </c>
      <c r="L41" s="87">
        <v>1151.0070000000001</v>
      </c>
      <c r="M41" s="87">
        <v>3023.2691</v>
      </c>
      <c r="N41" s="87">
        <v>1779.9055000000001</v>
      </c>
      <c r="O41" s="87">
        <v>1012.9835</v>
      </c>
      <c r="P41" s="87">
        <v>2587.56</v>
      </c>
      <c r="Q41" s="87">
        <v>1912.5468000000001</v>
      </c>
      <c r="R41" s="87">
        <v>3064.7451000000001</v>
      </c>
      <c r="S41" s="87">
        <v>2031.3182999999999</v>
      </c>
      <c r="T41" s="87">
        <v>3318.8319999999999</v>
      </c>
      <c r="U41" s="87">
        <v>3511.0052999999998</v>
      </c>
      <c r="V41" s="87">
        <v>4165.2365</v>
      </c>
      <c r="W41" s="87">
        <v>3689.5185000000001</v>
      </c>
      <c r="X41" s="87">
        <v>3414.3173999999999</v>
      </c>
      <c r="Y41" s="87">
        <v>3269.0940999999998</v>
      </c>
      <c r="Z41" s="87">
        <v>4364.3580000000002</v>
      </c>
      <c r="AA41" s="87">
        <v>2184.9852999999998</v>
      </c>
      <c r="AB41" s="87">
        <v>5794.7869000000001</v>
      </c>
      <c r="AC41" s="87">
        <v>5184.3356000000003</v>
      </c>
      <c r="AD41" s="87">
        <v>2785.6417999999999</v>
      </c>
      <c r="AE41" s="87">
        <v>3295.8462</v>
      </c>
      <c r="AF41" s="87">
        <v>3998.0817000000002</v>
      </c>
      <c r="AG41" s="87">
        <v>3343.489</v>
      </c>
      <c r="AH41" s="87">
        <v>1157.9887000000001</v>
      </c>
      <c r="AI41" s="87">
        <v>2821.0695000000001</v>
      </c>
      <c r="AJ41" s="87">
        <v>2240.1324</v>
      </c>
      <c r="AK41" s="87">
        <v>2809.5623999999998</v>
      </c>
      <c r="AL41" s="87">
        <v>3422.0178999999998</v>
      </c>
      <c r="AM41" s="87">
        <v>2764.6100999999999</v>
      </c>
      <c r="AN41" s="74"/>
      <c r="AO41" s="107">
        <v>41728</v>
      </c>
      <c r="AP41" s="87">
        <v>-2.9512209999999999</v>
      </c>
      <c r="AQ41" s="87">
        <v>-1.386433</v>
      </c>
      <c r="AR41" s="87">
        <v>-0.81520800000000004</v>
      </c>
      <c r="AS41" s="87">
        <v>-1.334117</v>
      </c>
      <c r="AT41" s="87">
        <v>0.33404899999999998</v>
      </c>
      <c r="AU41" s="87">
        <v>-2.5472380000000001</v>
      </c>
      <c r="AV41" s="87">
        <v>-0.10631</v>
      </c>
      <c r="AW41" s="87">
        <v>0.68663799999999997</v>
      </c>
      <c r="AX41" s="87">
        <v>-2.5951749999999998</v>
      </c>
      <c r="AY41" s="87">
        <v>-3.0466340000000001</v>
      </c>
      <c r="AZ41" s="87">
        <v>-3.9544760000000001</v>
      </c>
      <c r="BA41" s="87">
        <v>-5.3799429999999999</v>
      </c>
      <c r="BB41" s="87">
        <v>2.1113E-2</v>
      </c>
      <c r="BC41" s="87">
        <v>-0.573797</v>
      </c>
      <c r="BD41" s="87">
        <v>-2.9131109999999998</v>
      </c>
      <c r="BE41" s="87">
        <v>-9.3106999999999995E-2</v>
      </c>
      <c r="BF41" s="87">
        <v>-1.78129</v>
      </c>
      <c r="BG41" s="87">
        <v>-4.1567990000000004</v>
      </c>
      <c r="BH41" s="87">
        <v>-5.0229509999999999</v>
      </c>
      <c r="BI41" s="87">
        <v>-2.6474190000000002</v>
      </c>
      <c r="BJ41" s="87">
        <v>1.2194529999999999</v>
      </c>
      <c r="BK41" s="87">
        <v>-0.24140400000000001</v>
      </c>
      <c r="BL41" s="87">
        <v>1.543191</v>
      </c>
      <c r="BM41" s="87">
        <v>2.000318</v>
      </c>
      <c r="BN41" s="87">
        <v>-4.8427889999999998</v>
      </c>
      <c r="BO41" s="87">
        <v>-5.2777989999999999</v>
      </c>
      <c r="BP41" s="87">
        <v>-8.4758300000000002</v>
      </c>
      <c r="BQ41" s="87">
        <v>-6.65184</v>
      </c>
      <c r="BR41" s="229">
        <v>-0.92279500000000003</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41735</v>
      </c>
      <c r="K42" s="87">
        <v>1882.4163000000001</v>
      </c>
      <c r="L42" s="87">
        <v>1163.7339999999999</v>
      </c>
      <c r="M42" s="87">
        <v>3097.4101000000001</v>
      </c>
      <c r="N42" s="87">
        <v>1813.3351</v>
      </c>
      <c r="O42" s="87">
        <v>1023.8894</v>
      </c>
      <c r="P42" s="87">
        <v>2651.9294</v>
      </c>
      <c r="Q42" s="87">
        <v>1935.5296000000001</v>
      </c>
      <c r="R42" s="87">
        <v>3140.3420999999998</v>
      </c>
      <c r="S42" s="87">
        <v>2088.893</v>
      </c>
      <c r="T42" s="87">
        <v>3366.7141000000001</v>
      </c>
      <c r="U42" s="87">
        <v>3543.6030999999998</v>
      </c>
      <c r="V42" s="87">
        <v>4259.6418999999996</v>
      </c>
      <c r="W42" s="87">
        <v>3769.4544999999998</v>
      </c>
      <c r="X42" s="87">
        <v>3447.6695</v>
      </c>
      <c r="Y42" s="87">
        <v>3346.6068</v>
      </c>
      <c r="Z42" s="87">
        <v>4516.5934999999999</v>
      </c>
      <c r="AA42" s="87">
        <v>2212.4904999999999</v>
      </c>
      <c r="AB42" s="87">
        <v>5815.8590000000004</v>
      </c>
      <c r="AC42" s="87">
        <v>5381.1921000000002</v>
      </c>
      <c r="AD42" s="87">
        <v>2832.1986999999999</v>
      </c>
      <c r="AE42" s="87">
        <v>3293.6372000000001</v>
      </c>
      <c r="AF42" s="87">
        <v>4113.1417000000001</v>
      </c>
      <c r="AG42" s="87">
        <v>3422.0155</v>
      </c>
      <c r="AH42" s="87">
        <v>1148.595</v>
      </c>
      <c r="AI42" s="87">
        <v>2954.0493999999999</v>
      </c>
      <c r="AJ42" s="87">
        <v>2290.7345999999998</v>
      </c>
      <c r="AK42" s="87">
        <v>2875.2359000000001</v>
      </c>
      <c r="AL42" s="87">
        <v>3489.1597000000002</v>
      </c>
      <c r="AM42" s="87">
        <v>2697.6417999999999</v>
      </c>
      <c r="AN42" s="74"/>
      <c r="AO42" s="107">
        <v>41735</v>
      </c>
      <c r="AP42" s="87">
        <v>1.0800449999999999</v>
      </c>
      <c r="AQ42" s="87">
        <v>1.1057269999999999</v>
      </c>
      <c r="AR42" s="87">
        <v>2.4523450000000002</v>
      </c>
      <c r="AS42" s="87">
        <v>1.8781669999999999</v>
      </c>
      <c r="AT42" s="87">
        <v>1.0766119999999999</v>
      </c>
      <c r="AU42" s="87">
        <v>2.4876490000000002</v>
      </c>
      <c r="AV42" s="87">
        <v>1.201686</v>
      </c>
      <c r="AW42" s="87">
        <v>2.4666649999999999</v>
      </c>
      <c r="AX42" s="87">
        <v>2.8343509999999998</v>
      </c>
      <c r="AY42" s="87">
        <v>1.442739</v>
      </c>
      <c r="AZ42" s="87">
        <v>0.92844599999999999</v>
      </c>
      <c r="BA42" s="87">
        <v>2.266508</v>
      </c>
      <c r="BB42" s="87">
        <v>2.1665700000000001</v>
      </c>
      <c r="BC42" s="87">
        <v>0.976831</v>
      </c>
      <c r="BD42" s="87">
        <v>2.371076</v>
      </c>
      <c r="BE42" s="87">
        <v>3.4881530000000001</v>
      </c>
      <c r="BF42" s="87">
        <v>1.2588280000000001</v>
      </c>
      <c r="BG42" s="87">
        <v>0.36363899999999999</v>
      </c>
      <c r="BH42" s="87">
        <v>3.7971400000000002</v>
      </c>
      <c r="BI42" s="87">
        <v>1.6713169999999999</v>
      </c>
      <c r="BJ42" s="87">
        <v>-6.7024E-2</v>
      </c>
      <c r="BK42" s="87">
        <v>2.8778800000000002</v>
      </c>
      <c r="BL42" s="87">
        <v>2.3486389999999999</v>
      </c>
      <c r="BM42" s="87">
        <v>-0.81120800000000004</v>
      </c>
      <c r="BN42" s="87">
        <v>4.7138119999999999</v>
      </c>
      <c r="BO42" s="87">
        <v>2.258893</v>
      </c>
      <c r="BP42" s="87">
        <v>2.3374990000000002</v>
      </c>
      <c r="BQ42" s="87">
        <v>1.962053</v>
      </c>
      <c r="BR42" s="229">
        <v>-2.422342</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41742</v>
      </c>
      <c r="K43" s="87">
        <v>1914.1923999999999</v>
      </c>
      <c r="L43" s="87">
        <v>1217.9490000000001</v>
      </c>
      <c r="M43" s="87">
        <v>3142.3498</v>
      </c>
      <c r="N43" s="87">
        <v>1848.92</v>
      </c>
      <c r="O43" s="87">
        <v>1054.7454</v>
      </c>
      <c r="P43" s="87">
        <v>2692.0318000000002</v>
      </c>
      <c r="Q43" s="87">
        <v>1993.1139000000001</v>
      </c>
      <c r="R43" s="87">
        <v>3231.8600999999999</v>
      </c>
      <c r="S43" s="87">
        <v>2118.2239</v>
      </c>
      <c r="T43" s="87">
        <v>3422.3451</v>
      </c>
      <c r="U43" s="87">
        <v>3628.4306999999999</v>
      </c>
      <c r="V43" s="87">
        <v>4451.0794999999998</v>
      </c>
      <c r="W43" s="87">
        <v>3892.4297999999999</v>
      </c>
      <c r="X43" s="87">
        <v>3543.1336000000001</v>
      </c>
      <c r="Y43" s="87">
        <v>3394.7242000000001</v>
      </c>
      <c r="Z43" s="87">
        <v>4735.9098000000004</v>
      </c>
      <c r="AA43" s="87">
        <v>2241.3029000000001</v>
      </c>
      <c r="AB43" s="87">
        <v>6003.1000999999997</v>
      </c>
      <c r="AC43" s="87">
        <v>5649.6988000000001</v>
      </c>
      <c r="AD43" s="87">
        <v>2873.8946999999998</v>
      </c>
      <c r="AE43" s="87">
        <v>3440.8838000000001</v>
      </c>
      <c r="AF43" s="87">
        <v>4383.2654000000002</v>
      </c>
      <c r="AG43" s="87">
        <v>3397.6985</v>
      </c>
      <c r="AH43" s="87">
        <v>1194.6206999999999</v>
      </c>
      <c r="AI43" s="87">
        <v>3007.4137999999998</v>
      </c>
      <c r="AJ43" s="87">
        <v>2362.0987</v>
      </c>
      <c r="AK43" s="87">
        <v>2943.5340000000001</v>
      </c>
      <c r="AL43" s="87">
        <v>3604.2076000000002</v>
      </c>
      <c r="AM43" s="87">
        <v>2787.2044999999998</v>
      </c>
      <c r="AN43" s="74"/>
      <c r="AO43" s="107">
        <v>41742</v>
      </c>
      <c r="AP43" s="87">
        <v>1.688048</v>
      </c>
      <c r="AQ43" s="87">
        <v>4.6587110000000003</v>
      </c>
      <c r="AR43" s="87">
        <v>1.4508799999999999</v>
      </c>
      <c r="AS43" s="87">
        <v>1.9624010000000001</v>
      </c>
      <c r="AT43" s="87">
        <v>3.0136069999999999</v>
      </c>
      <c r="AU43" s="87">
        <v>1.512197</v>
      </c>
      <c r="AV43" s="87">
        <v>2.9751189999999998</v>
      </c>
      <c r="AW43" s="87">
        <v>2.9142679999999999</v>
      </c>
      <c r="AX43" s="87">
        <v>1.4041360000000001</v>
      </c>
      <c r="AY43" s="87">
        <v>1.6523829999999999</v>
      </c>
      <c r="AZ43" s="87">
        <v>2.3938229999999998</v>
      </c>
      <c r="BA43" s="87">
        <v>4.494218</v>
      </c>
      <c r="BB43" s="87">
        <v>3.262416</v>
      </c>
      <c r="BC43" s="87">
        <v>2.7689460000000001</v>
      </c>
      <c r="BD43" s="87">
        <v>1.437797</v>
      </c>
      <c r="BE43" s="87">
        <v>4.8557899999999998</v>
      </c>
      <c r="BF43" s="87">
        <v>1.3022609999999999</v>
      </c>
      <c r="BG43" s="87">
        <v>3.2194919999999998</v>
      </c>
      <c r="BH43" s="87">
        <v>4.989725</v>
      </c>
      <c r="BI43" s="87">
        <v>1.472213</v>
      </c>
      <c r="BJ43" s="87">
        <v>4.4706380000000001</v>
      </c>
      <c r="BK43" s="87">
        <v>6.5673329999999996</v>
      </c>
      <c r="BL43" s="87">
        <v>-0.71060500000000004</v>
      </c>
      <c r="BM43" s="87">
        <v>4.0071300000000001</v>
      </c>
      <c r="BN43" s="87">
        <v>1.8064830000000001</v>
      </c>
      <c r="BO43" s="87">
        <v>3.1153369999999998</v>
      </c>
      <c r="BP43" s="87">
        <v>2.375391</v>
      </c>
      <c r="BQ43" s="87">
        <v>3.2972950000000001</v>
      </c>
      <c r="BR43" s="229">
        <v>3.3200370000000001</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41749</v>
      </c>
      <c r="K44" s="87">
        <v>1928.0499</v>
      </c>
      <c r="L44" s="87">
        <v>1188.6664000000001</v>
      </c>
      <c r="M44" s="87">
        <v>3111.3508000000002</v>
      </c>
      <c r="N44" s="87">
        <v>1840.5257999999999</v>
      </c>
      <c r="O44" s="87">
        <v>1037.2827</v>
      </c>
      <c r="P44" s="87">
        <v>2686.3959</v>
      </c>
      <c r="Q44" s="87">
        <v>1973.7536</v>
      </c>
      <c r="R44" s="87">
        <v>3190.3856000000001</v>
      </c>
      <c r="S44" s="87">
        <v>2098.0565999999999</v>
      </c>
      <c r="T44" s="87">
        <v>3415.2348999999999</v>
      </c>
      <c r="U44" s="87">
        <v>3641.3047000000001</v>
      </c>
      <c r="V44" s="87">
        <v>4402.7570999999998</v>
      </c>
      <c r="W44" s="87">
        <v>3888.9432000000002</v>
      </c>
      <c r="X44" s="87">
        <v>3574.3090999999999</v>
      </c>
      <c r="Y44" s="87">
        <v>3425.7192</v>
      </c>
      <c r="Z44" s="87">
        <v>4618.8653999999997</v>
      </c>
      <c r="AA44" s="87">
        <v>2242.0070999999998</v>
      </c>
      <c r="AB44" s="87">
        <v>5986.3899000000001</v>
      </c>
      <c r="AC44" s="87">
        <v>5546.7502999999997</v>
      </c>
      <c r="AD44" s="87">
        <v>2933.4773</v>
      </c>
      <c r="AE44" s="87">
        <v>3329.4508000000001</v>
      </c>
      <c r="AF44" s="87">
        <v>4264.1148000000003</v>
      </c>
      <c r="AG44" s="87">
        <v>3370.7604999999999</v>
      </c>
      <c r="AH44" s="87">
        <v>1181.8614</v>
      </c>
      <c r="AI44" s="87">
        <v>3055.2745</v>
      </c>
      <c r="AJ44" s="87">
        <v>2385.6163999999999</v>
      </c>
      <c r="AK44" s="87">
        <v>2944.7190999999998</v>
      </c>
      <c r="AL44" s="87">
        <v>3653.9043999999999</v>
      </c>
      <c r="AM44" s="87">
        <v>2789.0479</v>
      </c>
      <c r="AN44" s="74"/>
      <c r="AO44" s="107">
        <v>41749</v>
      </c>
      <c r="AP44" s="87">
        <v>0.723935</v>
      </c>
      <c r="AQ44" s="87">
        <v>-2.404255</v>
      </c>
      <c r="AR44" s="87">
        <v>-0.98649100000000001</v>
      </c>
      <c r="AS44" s="87">
        <v>-0.45400600000000002</v>
      </c>
      <c r="AT44" s="87">
        <v>-1.655632</v>
      </c>
      <c r="AU44" s="87">
        <v>-0.20935500000000001</v>
      </c>
      <c r="AV44" s="87">
        <v>-0.97135899999999997</v>
      </c>
      <c r="AW44" s="87">
        <v>-1.283301</v>
      </c>
      <c r="AX44" s="87">
        <v>-0.95208499999999996</v>
      </c>
      <c r="AY44" s="87">
        <v>-0.207758</v>
      </c>
      <c r="AZ44" s="87">
        <v>0.35480899999999999</v>
      </c>
      <c r="BA44" s="87">
        <v>-1.0856330000000001</v>
      </c>
      <c r="BB44" s="87">
        <v>-8.9574000000000001E-2</v>
      </c>
      <c r="BC44" s="87">
        <v>0.87988500000000003</v>
      </c>
      <c r="BD44" s="87">
        <v>0.91303400000000001</v>
      </c>
      <c r="BE44" s="87">
        <v>-2.4714239999999998</v>
      </c>
      <c r="BF44" s="87">
        <v>3.1419000000000002E-2</v>
      </c>
      <c r="BG44" s="87">
        <v>-0.27836</v>
      </c>
      <c r="BH44" s="87">
        <v>-1.8221940000000001</v>
      </c>
      <c r="BI44" s="87">
        <v>2.0732349999999999</v>
      </c>
      <c r="BJ44" s="87">
        <v>-3.238499</v>
      </c>
      <c r="BK44" s="87">
        <v>-2.7183069999999998</v>
      </c>
      <c r="BL44" s="87">
        <v>-0.79283099999999995</v>
      </c>
      <c r="BM44" s="87">
        <v>-1.068063</v>
      </c>
      <c r="BN44" s="87">
        <v>1.5914239999999999</v>
      </c>
      <c r="BO44" s="87">
        <v>0.99562700000000004</v>
      </c>
      <c r="BP44" s="87">
        <v>4.0260999999999998E-2</v>
      </c>
      <c r="BQ44" s="87">
        <v>1.3788549999999999</v>
      </c>
      <c r="BR44" s="229">
        <v>6.6138000000000002E-2</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41756</v>
      </c>
      <c r="K45" s="87">
        <v>1868.4679000000001</v>
      </c>
      <c r="L45" s="87">
        <v>1147.2474999999999</v>
      </c>
      <c r="M45" s="87">
        <v>2984.2206999999999</v>
      </c>
      <c r="N45" s="87">
        <v>1778.2919999999999</v>
      </c>
      <c r="O45" s="87">
        <v>991.18920000000003</v>
      </c>
      <c r="P45" s="87">
        <v>2535.6808999999998</v>
      </c>
      <c r="Q45" s="87">
        <v>1894.3448000000001</v>
      </c>
      <c r="R45" s="87">
        <v>3012.1251999999999</v>
      </c>
      <c r="S45" s="87">
        <v>1963.6668999999999</v>
      </c>
      <c r="T45" s="87">
        <v>3235.1381999999999</v>
      </c>
      <c r="U45" s="87">
        <v>3411.8134</v>
      </c>
      <c r="V45" s="87">
        <v>4270.3100999999997</v>
      </c>
      <c r="W45" s="87">
        <v>3685.9747000000002</v>
      </c>
      <c r="X45" s="87">
        <v>3405.7824999999998</v>
      </c>
      <c r="Y45" s="87">
        <v>3268.0147999999999</v>
      </c>
      <c r="Z45" s="87">
        <v>4416.3343999999997</v>
      </c>
      <c r="AA45" s="87">
        <v>2094.9191999999998</v>
      </c>
      <c r="AB45" s="87">
        <v>5627.9727000000003</v>
      </c>
      <c r="AC45" s="87">
        <v>5255.7272999999996</v>
      </c>
      <c r="AD45" s="87">
        <v>2814.5408000000002</v>
      </c>
      <c r="AE45" s="87">
        <v>3335.3335000000002</v>
      </c>
      <c r="AF45" s="87">
        <v>4132.8963999999996</v>
      </c>
      <c r="AG45" s="87">
        <v>3323.8090999999999</v>
      </c>
      <c r="AH45" s="87">
        <v>1125.5877</v>
      </c>
      <c r="AI45" s="87">
        <v>2865.6668</v>
      </c>
      <c r="AJ45" s="87">
        <v>2218.5679</v>
      </c>
      <c r="AK45" s="87">
        <v>2739.6808000000001</v>
      </c>
      <c r="AL45" s="87">
        <v>3390.0999000000002</v>
      </c>
      <c r="AM45" s="87">
        <v>2643.6907000000001</v>
      </c>
      <c r="AN45" s="74"/>
      <c r="AO45" s="107">
        <v>41756</v>
      </c>
      <c r="AP45" s="87">
        <v>-3.0902729999999998</v>
      </c>
      <c r="AQ45" s="87">
        <v>-3.4844849999999998</v>
      </c>
      <c r="AR45" s="87">
        <v>-4.0860099999999999</v>
      </c>
      <c r="AS45" s="87">
        <v>-3.3813049999999998</v>
      </c>
      <c r="AT45" s="87">
        <v>-4.4436780000000002</v>
      </c>
      <c r="AU45" s="87">
        <v>-5.6103050000000003</v>
      </c>
      <c r="AV45" s="87">
        <v>-4.0232380000000001</v>
      </c>
      <c r="AW45" s="87">
        <v>-5.5874249999999996</v>
      </c>
      <c r="AX45" s="87">
        <v>-6.405437</v>
      </c>
      <c r="AY45" s="87">
        <v>-5.273333</v>
      </c>
      <c r="AZ45" s="87">
        <v>-6.3024469999999999</v>
      </c>
      <c r="BA45" s="87">
        <v>-3.0082740000000001</v>
      </c>
      <c r="BB45" s="87">
        <v>-5.2191169999999998</v>
      </c>
      <c r="BC45" s="87">
        <v>-4.7149419999999997</v>
      </c>
      <c r="BD45" s="87">
        <v>-4.6035409999999999</v>
      </c>
      <c r="BE45" s="87">
        <v>-4.3848649999999996</v>
      </c>
      <c r="BF45" s="87">
        <v>-6.5605460000000004</v>
      </c>
      <c r="BG45" s="87">
        <v>-5.9872009999999998</v>
      </c>
      <c r="BH45" s="87">
        <v>-5.2467300000000003</v>
      </c>
      <c r="BI45" s="87">
        <v>-4.0544539999999998</v>
      </c>
      <c r="BJ45" s="87">
        <v>0.17668700000000001</v>
      </c>
      <c r="BK45" s="87">
        <v>-3.0772719999999998</v>
      </c>
      <c r="BL45" s="87">
        <v>-1.3929020000000001</v>
      </c>
      <c r="BM45" s="87">
        <v>-4.7614470000000004</v>
      </c>
      <c r="BN45" s="87">
        <v>-6.2059139999999999</v>
      </c>
      <c r="BO45" s="87">
        <v>-7.0023200000000001</v>
      </c>
      <c r="BP45" s="87">
        <v>-6.9629149999999997</v>
      </c>
      <c r="BQ45" s="87">
        <v>-7.2197979999999999</v>
      </c>
      <c r="BR45" s="229">
        <v>-5.2117139999999997</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41763</v>
      </c>
      <c r="K46" s="87">
        <v>1821.4344000000001</v>
      </c>
      <c r="L46" s="87">
        <v>1140.6649</v>
      </c>
      <c r="M46" s="87">
        <v>2960.0405999999998</v>
      </c>
      <c r="N46" s="87">
        <v>1761.6387999999999</v>
      </c>
      <c r="O46" s="87">
        <v>975.30709999999999</v>
      </c>
      <c r="P46" s="87">
        <v>2484.0338999999999</v>
      </c>
      <c r="Q46" s="87">
        <v>1892.8889999999999</v>
      </c>
      <c r="R46" s="87">
        <v>3023.9837000000002</v>
      </c>
      <c r="S46" s="87">
        <v>1960.2566999999999</v>
      </c>
      <c r="T46" s="87">
        <v>3172.5754999999999</v>
      </c>
      <c r="U46" s="87">
        <v>3370.6662999999999</v>
      </c>
      <c r="V46" s="87">
        <v>4163.1126999999997</v>
      </c>
      <c r="W46" s="87">
        <v>3709.6990000000001</v>
      </c>
      <c r="X46" s="87">
        <v>3378.2637</v>
      </c>
      <c r="Y46" s="87">
        <v>3294.2997999999998</v>
      </c>
      <c r="Z46" s="87">
        <v>4421.5219999999999</v>
      </c>
      <c r="AA46" s="87">
        <v>2082.1871000000001</v>
      </c>
      <c r="AB46" s="87">
        <v>5580.7088999999996</v>
      </c>
      <c r="AC46" s="87">
        <v>5284.3747999999996</v>
      </c>
      <c r="AD46" s="87">
        <v>2759.2020000000002</v>
      </c>
      <c r="AE46" s="87">
        <v>3329.6021999999998</v>
      </c>
      <c r="AF46" s="87">
        <v>4142.4017999999996</v>
      </c>
      <c r="AG46" s="87">
        <v>3249.6024000000002</v>
      </c>
      <c r="AH46" s="87">
        <v>1127.4637</v>
      </c>
      <c r="AI46" s="87">
        <v>2851.2444999999998</v>
      </c>
      <c r="AJ46" s="87">
        <v>2222.1552000000001</v>
      </c>
      <c r="AK46" s="87">
        <v>2682.9814000000001</v>
      </c>
      <c r="AL46" s="87">
        <v>3389.9403000000002</v>
      </c>
      <c r="AM46" s="87">
        <v>2613.8611000000001</v>
      </c>
      <c r="AN46" s="74"/>
      <c r="AO46" s="107">
        <v>41763</v>
      </c>
      <c r="AP46" s="87">
        <v>-2.517223</v>
      </c>
      <c r="AQ46" s="87">
        <v>-0.57377299999999998</v>
      </c>
      <c r="AR46" s="87">
        <v>-0.81026500000000001</v>
      </c>
      <c r="AS46" s="87">
        <v>-0.93647199999999997</v>
      </c>
      <c r="AT46" s="87">
        <v>-1.602328</v>
      </c>
      <c r="AU46" s="87">
        <v>-2.03681</v>
      </c>
      <c r="AV46" s="87">
        <v>-7.6850000000000002E-2</v>
      </c>
      <c r="AW46" s="87">
        <v>0.39369199999999999</v>
      </c>
      <c r="AX46" s="87">
        <v>-0.17366500000000001</v>
      </c>
      <c r="AY46" s="87">
        <v>-1.9338489999999999</v>
      </c>
      <c r="AZ46" s="87">
        <v>-1.206018</v>
      </c>
      <c r="BA46" s="87">
        <v>-2.5102950000000002</v>
      </c>
      <c r="BB46" s="87">
        <v>0.64363700000000001</v>
      </c>
      <c r="BC46" s="87">
        <v>-0.808002</v>
      </c>
      <c r="BD46" s="87">
        <v>0.804311</v>
      </c>
      <c r="BE46" s="87">
        <v>0.117464</v>
      </c>
      <c r="BF46" s="87">
        <v>-0.607761</v>
      </c>
      <c r="BG46" s="87">
        <v>-0.83980200000000005</v>
      </c>
      <c r="BH46" s="87">
        <v>0.545072</v>
      </c>
      <c r="BI46" s="87">
        <v>-1.966175</v>
      </c>
      <c r="BJ46" s="87">
        <v>-0.17183599999999999</v>
      </c>
      <c r="BK46" s="87">
        <v>0.229994</v>
      </c>
      <c r="BL46" s="87">
        <v>-2.23258</v>
      </c>
      <c r="BM46" s="87">
        <v>0.16666800000000001</v>
      </c>
      <c r="BN46" s="87">
        <v>-0.50327900000000003</v>
      </c>
      <c r="BO46" s="87">
        <v>0.161694</v>
      </c>
      <c r="BP46" s="87">
        <v>-2.0695619999999999</v>
      </c>
      <c r="BQ46" s="87">
        <v>-4.7080000000000004E-3</v>
      </c>
      <c r="BR46" s="229">
        <v>-1.1283319999999999</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41770</v>
      </c>
      <c r="K47" s="87">
        <v>1792.2625</v>
      </c>
      <c r="L47" s="87">
        <v>1167.5050000000001</v>
      </c>
      <c r="M47" s="87">
        <v>3025.4133999999999</v>
      </c>
      <c r="N47" s="87">
        <v>1742.6102000000001</v>
      </c>
      <c r="O47" s="87">
        <v>977.58680000000004</v>
      </c>
      <c r="P47" s="87">
        <v>2461.598</v>
      </c>
      <c r="Q47" s="87">
        <v>1877.7891999999999</v>
      </c>
      <c r="R47" s="87">
        <v>2977.3823000000002</v>
      </c>
      <c r="S47" s="87">
        <v>1947.6361999999999</v>
      </c>
      <c r="T47" s="87">
        <v>3169.9016999999999</v>
      </c>
      <c r="U47" s="87">
        <v>3258.3024</v>
      </c>
      <c r="V47" s="87">
        <v>4147.3702999999996</v>
      </c>
      <c r="W47" s="87">
        <v>3612.8496</v>
      </c>
      <c r="X47" s="87">
        <v>3308.2049999999999</v>
      </c>
      <c r="Y47" s="87">
        <v>3202.0839000000001</v>
      </c>
      <c r="Z47" s="87">
        <v>4338.3651</v>
      </c>
      <c r="AA47" s="87">
        <v>2043.0353</v>
      </c>
      <c r="AB47" s="87">
        <v>5520.7257</v>
      </c>
      <c r="AC47" s="87">
        <v>5198.5383000000002</v>
      </c>
      <c r="AD47" s="87">
        <v>2769.7887999999998</v>
      </c>
      <c r="AE47" s="87">
        <v>3287.3290000000002</v>
      </c>
      <c r="AF47" s="87">
        <v>4185.7668000000003</v>
      </c>
      <c r="AG47" s="87">
        <v>3141.8305</v>
      </c>
      <c r="AH47" s="87">
        <v>1115.4758999999999</v>
      </c>
      <c r="AI47" s="87">
        <v>2869.0266000000001</v>
      </c>
      <c r="AJ47" s="87">
        <v>2190.8658</v>
      </c>
      <c r="AK47" s="87">
        <v>2614.0390000000002</v>
      </c>
      <c r="AL47" s="87">
        <v>3325.0001999999999</v>
      </c>
      <c r="AM47" s="87">
        <v>2619.9911000000002</v>
      </c>
      <c r="AN47" s="74"/>
      <c r="AO47" s="107">
        <v>41770</v>
      </c>
      <c r="AP47" s="87">
        <v>-1.6015889999999999</v>
      </c>
      <c r="AQ47" s="87">
        <v>2.3530220000000002</v>
      </c>
      <c r="AR47" s="87">
        <v>2.20851</v>
      </c>
      <c r="AS47" s="87">
        <v>-1.080165</v>
      </c>
      <c r="AT47" s="87">
        <v>0.23374200000000001</v>
      </c>
      <c r="AU47" s="87">
        <v>-0.90320400000000001</v>
      </c>
      <c r="AV47" s="87">
        <v>-0.79771199999999998</v>
      </c>
      <c r="AW47" s="87">
        <v>-1.5410600000000001</v>
      </c>
      <c r="AX47" s="87">
        <v>-0.64381900000000003</v>
      </c>
      <c r="AY47" s="87">
        <v>-8.4279000000000007E-2</v>
      </c>
      <c r="AZ47" s="87">
        <v>-3.3335810000000001</v>
      </c>
      <c r="BA47" s="87">
        <v>-0.37813999999999998</v>
      </c>
      <c r="BB47" s="87">
        <v>-2.6107079999999998</v>
      </c>
      <c r="BC47" s="87">
        <v>-2.0738080000000001</v>
      </c>
      <c r="BD47" s="87">
        <v>-2.7992560000000002</v>
      </c>
      <c r="BE47" s="87">
        <v>-1.88073</v>
      </c>
      <c r="BF47" s="87">
        <v>-1.8803209999999999</v>
      </c>
      <c r="BG47" s="87">
        <v>-1.0748310000000001</v>
      </c>
      <c r="BH47" s="87">
        <v>-1.6243449999999999</v>
      </c>
      <c r="BI47" s="87">
        <v>0.383691</v>
      </c>
      <c r="BJ47" s="87">
        <v>-1.269617</v>
      </c>
      <c r="BK47" s="87">
        <v>1.046856</v>
      </c>
      <c r="BL47" s="87">
        <v>-3.3164639999999999</v>
      </c>
      <c r="BM47" s="87">
        <v>-1.0632539999999999</v>
      </c>
      <c r="BN47" s="87">
        <v>0.62366100000000002</v>
      </c>
      <c r="BO47" s="87">
        <v>-1.4080649999999999</v>
      </c>
      <c r="BP47" s="87">
        <v>-2.5696189999999999</v>
      </c>
      <c r="BQ47" s="87">
        <v>-1.9156709999999999</v>
      </c>
      <c r="BR47" s="229">
        <v>0.23451900000000001</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41777</v>
      </c>
      <c r="K48" s="87">
        <v>1821.0485000000001</v>
      </c>
      <c r="L48" s="87">
        <v>1192.3694</v>
      </c>
      <c r="M48" s="87">
        <v>3054.4611</v>
      </c>
      <c r="N48" s="87">
        <v>1745.9</v>
      </c>
      <c r="O48" s="87">
        <v>992.77589999999998</v>
      </c>
      <c r="P48" s="87">
        <v>2468.9792000000002</v>
      </c>
      <c r="Q48" s="87">
        <v>1892.8027999999999</v>
      </c>
      <c r="R48" s="87">
        <v>2993.7862</v>
      </c>
      <c r="S48" s="87">
        <v>1943.0476000000001</v>
      </c>
      <c r="T48" s="87">
        <v>3162.4189000000001</v>
      </c>
      <c r="U48" s="87">
        <v>3279.7510000000002</v>
      </c>
      <c r="V48" s="87">
        <v>4260.5366999999997</v>
      </c>
      <c r="W48" s="87">
        <v>3606.8708999999999</v>
      </c>
      <c r="X48" s="87">
        <v>3318.9843000000001</v>
      </c>
      <c r="Y48" s="87">
        <v>3244.0680000000002</v>
      </c>
      <c r="Z48" s="87">
        <v>4322.5033999999996</v>
      </c>
      <c r="AA48" s="87">
        <v>2053.9647</v>
      </c>
      <c r="AB48" s="87">
        <v>5467.7407000000003</v>
      </c>
      <c r="AC48" s="87">
        <v>5157.9920000000002</v>
      </c>
      <c r="AD48" s="87">
        <v>2806.8159000000001</v>
      </c>
      <c r="AE48" s="87">
        <v>3321.8168000000001</v>
      </c>
      <c r="AF48" s="87">
        <v>4163.7510000000002</v>
      </c>
      <c r="AG48" s="87">
        <v>3211.2114000000001</v>
      </c>
      <c r="AH48" s="87">
        <v>1132.7254</v>
      </c>
      <c r="AI48" s="87">
        <v>2849.3193999999999</v>
      </c>
      <c r="AJ48" s="87">
        <v>2175.1513</v>
      </c>
      <c r="AK48" s="87">
        <v>2609.0603999999998</v>
      </c>
      <c r="AL48" s="87">
        <v>3305.7251000000001</v>
      </c>
      <c r="AM48" s="87">
        <v>2668.3465000000001</v>
      </c>
      <c r="AN48" s="74"/>
      <c r="AO48" s="107">
        <v>41777</v>
      </c>
      <c r="AP48" s="87">
        <v>1.6061259999999999</v>
      </c>
      <c r="AQ48" s="87">
        <v>2.1297039999999998</v>
      </c>
      <c r="AR48" s="87">
        <v>0.96012299999999995</v>
      </c>
      <c r="AS48" s="87">
        <v>0.18878600000000001</v>
      </c>
      <c r="AT48" s="87">
        <v>1.5537339999999999</v>
      </c>
      <c r="AU48" s="87">
        <v>0.29985400000000001</v>
      </c>
      <c r="AV48" s="87">
        <v>0.79953600000000002</v>
      </c>
      <c r="AW48" s="87">
        <v>0.55095000000000005</v>
      </c>
      <c r="AX48" s="87">
        <v>-0.235598</v>
      </c>
      <c r="AY48" s="87">
        <v>-0.23605799999999999</v>
      </c>
      <c r="AZ48" s="87">
        <v>0.65827500000000005</v>
      </c>
      <c r="BA48" s="87">
        <v>2.7286299999999999</v>
      </c>
      <c r="BB48" s="87">
        <v>-0.16548399999999999</v>
      </c>
      <c r="BC48" s="87">
        <v>0.32583499999999999</v>
      </c>
      <c r="BD48" s="87">
        <v>1.3111489999999999</v>
      </c>
      <c r="BE48" s="87">
        <v>-0.36561500000000002</v>
      </c>
      <c r="BF48" s="87">
        <v>0.53495899999999996</v>
      </c>
      <c r="BG48" s="87">
        <v>-0.95974700000000002</v>
      </c>
      <c r="BH48" s="87">
        <v>-0.77995599999999998</v>
      </c>
      <c r="BI48" s="87">
        <v>1.3368199999999999</v>
      </c>
      <c r="BJ48" s="87">
        <v>1.049113</v>
      </c>
      <c r="BK48" s="87">
        <v>-0.52596799999999999</v>
      </c>
      <c r="BL48" s="87">
        <v>2.2082950000000001</v>
      </c>
      <c r="BM48" s="87">
        <v>1.5463800000000001</v>
      </c>
      <c r="BN48" s="87">
        <v>-0.68689500000000003</v>
      </c>
      <c r="BO48" s="87">
        <v>-0.71727399999999997</v>
      </c>
      <c r="BP48" s="87">
        <v>-0.19045599999999999</v>
      </c>
      <c r="BQ48" s="87">
        <v>-0.57970200000000005</v>
      </c>
      <c r="BR48" s="229">
        <v>1.8456319999999999</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41784</v>
      </c>
      <c r="K49" s="87">
        <v>1827.7715000000001</v>
      </c>
      <c r="L49" s="87">
        <v>1181.7360000000001</v>
      </c>
      <c r="M49" s="87">
        <v>3035.5925999999999</v>
      </c>
      <c r="N49" s="87">
        <v>1775.54</v>
      </c>
      <c r="O49" s="87">
        <v>994.82680000000005</v>
      </c>
      <c r="P49" s="87">
        <v>2498.6001999999999</v>
      </c>
      <c r="Q49" s="87">
        <v>1904.2744</v>
      </c>
      <c r="R49" s="87">
        <v>3022.8231999999998</v>
      </c>
      <c r="S49" s="87">
        <v>1973.8855000000001</v>
      </c>
      <c r="T49" s="87">
        <v>3189.2148000000002</v>
      </c>
      <c r="U49" s="87">
        <v>3339.1129000000001</v>
      </c>
      <c r="V49" s="87">
        <v>4230.7943999999998</v>
      </c>
      <c r="W49" s="87">
        <v>3667.6905999999999</v>
      </c>
      <c r="X49" s="87">
        <v>3352.0810999999999</v>
      </c>
      <c r="Y49" s="87">
        <v>3295.6314000000002</v>
      </c>
      <c r="Z49" s="87">
        <v>4342.2888000000003</v>
      </c>
      <c r="AA49" s="87">
        <v>2090.1707000000001</v>
      </c>
      <c r="AB49" s="87">
        <v>5558.3307000000004</v>
      </c>
      <c r="AC49" s="87">
        <v>5120.5726999999997</v>
      </c>
      <c r="AD49" s="87">
        <v>2824.3000999999999</v>
      </c>
      <c r="AE49" s="87">
        <v>3316.9686000000002</v>
      </c>
      <c r="AF49" s="87">
        <v>4158.7578000000003</v>
      </c>
      <c r="AG49" s="87">
        <v>3316.8548999999998</v>
      </c>
      <c r="AH49" s="87">
        <v>1126.0773999999999</v>
      </c>
      <c r="AI49" s="87">
        <v>2895.5189999999998</v>
      </c>
      <c r="AJ49" s="87">
        <v>2251.9059999999999</v>
      </c>
      <c r="AK49" s="87">
        <v>2856.4728</v>
      </c>
      <c r="AL49" s="87">
        <v>3475.9180999999999</v>
      </c>
      <c r="AM49" s="87">
        <v>2674.2114999999999</v>
      </c>
      <c r="AN49" s="74"/>
      <c r="AO49" s="107">
        <v>41784</v>
      </c>
      <c r="AP49" s="87">
        <v>0.36918299999999998</v>
      </c>
      <c r="AQ49" s="87">
        <v>-0.891787</v>
      </c>
      <c r="AR49" s="87">
        <v>-0.61773599999999995</v>
      </c>
      <c r="AS49" s="87">
        <v>1.697692</v>
      </c>
      <c r="AT49" s="87">
        <v>0.20658199999999999</v>
      </c>
      <c r="AU49" s="87">
        <v>1.199727</v>
      </c>
      <c r="AV49" s="87">
        <v>0.60606400000000005</v>
      </c>
      <c r="AW49" s="87">
        <v>0.96990900000000002</v>
      </c>
      <c r="AX49" s="87">
        <v>1.587089</v>
      </c>
      <c r="AY49" s="87">
        <v>0.84732300000000005</v>
      </c>
      <c r="AZ49" s="87">
        <v>1.8099510000000001</v>
      </c>
      <c r="BA49" s="87">
        <v>-0.69808800000000004</v>
      </c>
      <c r="BB49" s="87">
        <v>1.686218</v>
      </c>
      <c r="BC49" s="87">
        <v>0.997197</v>
      </c>
      <c r="BD49" s="87">
        <v>1.589467</v>
      </c>
      <c r="BE49" s="87">
        <v>0.45773000000000003</v>
      </c>
      <c r="BF49" s="87">
        <v>1.762737</v>
      </c>
      <c r="BG49" s="87">
        <v>1.656809</v>
      </c>
      <c r="BH49" s="87">
        <v>-0.72546299999999997</v>
      </c>
      <c r="BI49" s="87">
        <v>0.622919</v>
      </c>
      <c r="BJ49" s="87">
        <v>-0.14595</v>
      </c>
      <c r="BK49" s="87">
        <v>-0.119921</v>
      </c>
      <c r="BL49" s="87">
        <v>3.2898329999999998</v>
      </c>
      <c r="BM49" s="87">
        <v>-0.58690299999999995</v>
      </c>
      <c r="BN49" s="87">
        <v>1.621426</v>
      </c>
      <c r="BO49" s="87">
        <v>3.5287060000000001</v>
      </c>
      <c r="BP49" s="87">
        <v>9.4828159999999997</v>
      </c>
      <c r="BQ49" s="87">
        <v>5.1484319999999997</v>
      </c>
      <c r="BR49" s="229">
        <v>0.21979899999999999</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41791</v>
      </c>
      <c r="K50" s="87">
        <v>1852.9885999999999</v>
      </c>
      <c r="L50" s="87">
        <v>1172.0632000000001</v>
      </c>
      <c r="M50" s="87">
        <v>3051.5918999999999</v>
      </c>
      <c r="N50" s="87">
        <v>1772.5731000000001</v>
      </c>
      <c r="O50" s="87">
        <v>1000.7342</v>
      </c>
      <c r="P50" s="87">
        <v>2503.317</v>
      </c>
      <c r="Q50" s="87">
        <v>1911.8173999999999</v>
      </c>
      <c r="R50" s="87">
        <v>3050.6030000000001</v>
      </c>
      <c r="S50" s="87">
        <v>1990.2073</v>
      </c>
      <c r="T50" s="87">
        <v>3195.0214999999998</v>
      </c>
      <c r="U50" s="87">
        <v>3403.6680999999999</v>
      </c>
      <c r="V50" s="87">
        <v>4333.5870999999997</v>
      </c>
      <c r="W50" s="87">
        <v>3743.6898000000001</v>
      </c>
      <c r="X50" s="87">
        <v>3379.8377999999998</v>
      </c>
      <c r="Y50" s="87">
        <v>3316.0189999999998</v>
      </c>
      <c r="Z50" s="87">
        <v>4442.1657999999998</v>
      </c>
      <c r="AA50" s="87">
        <v>2095.8654999999999</v>
      </c>
      <c r="AB50" s="87">
        <v>5687.8425999999999</v>
      </c>
      <c r="AC50" s="87">
        <v>5129.5402999999997</v>
      </c>
      <c r="AD50" s="87">
        <v>2830.1354000000001</v>
      </c>
      <c r="AE50" s="87">
        <v>3315.0781999999999</v>
      </c>
      <c r="AF50" s="87">
        <v>4163.2831999999999</v>
      </c>
      <c r="AG50" s="87">
        <v>3323.6354000000001</v>
      </c>
      <c r="AH50" s="87">
        <v>1116.7956999999999</v>
      </c>
      <c r="AI50" s="87">
        <v>2956.3694</v>
      </c>
      <c r="AJ50" s="87">
        <v>2316.1008000000002</v>
      </c>
      <c r="AK50" s="87">
        <v>3003.0653000000002</v>
      </c>
      <c r="AL50" s="87">
        <v>3476.0374000000002</v>
      </c>
      <c r="AM50" s="87">
        <v>2677.0672</v>
      </c>
      <c r="AN50" s="74"/>
      <c r="AO50" s="107">
        <v>41791</v>
      </c>
      <c r="AP50" s="87">
        <v>1.379664</v>
      </c>
      <c r="AQ50" s="87">
        <v>-0.81852499999999995</v>
      </c>
      <c r="AR50" s="87">
        <v>0.527057</v>
      </c>
      <c r="AS50" s="87">
        <v>-0.167098</v>
      </c>
      <c r="AT50" s="87">
        <v>0.59381200000000001</v>
      </c>
      <c r="AU50" s="87">
        <v>0.188778</v>
      </c>
      <c r="AV50" s="87">
        <v>0.39610899999999999</v>
      </c>
      <c r="AW50" s="87">
        <v>0.91900199999999999</v>
      </c>
      <c r="AX50" s="87">
        <v>0.82688700000000004</v>
      </c>
      <c r="AY50" s="87">
        <v>0.18207300000000001</v>
      </c>
      <c r="AZ50" s="87">
        <v>1.9333039999999999</v>
      </c>
      <c r="BA50" s="87">
        <v>2.4296310000000001</v>
      </c>
      <c r="BB50" s="87">
        <v>2.0721270000000001</v>
      </c>
      <c r="BC50" s="87">
        <v>0.828044</v>
      </c>
      <c r="BD50" s="87">
        <v>0.61862499999999998</v>
      </c>
      <c r="BE50" s="87">
        <v>2.3001</v>
      </c>
      <c r="BF50" s="87">
        <v>0.27245599999999998</v>
      </c>
      <c r="BG50" s="87">
        <v>2.33005</v>
      </c>
      <c r="BH50" s="87">
        <v>0.17512900000000001</v>
      </c>
      <c r="BI50" s="87">
        <v>0.20660999999999999</v>
      </c>
      <c r="BJ50" s="87">
        <v>-5.6992000000000001E-2</v>
      </c>
      <c r="BK50" s="87">
        <v>0.108816</v>
      </c>
      <c r="BL50" s="87">
        <v>0.204426</v>
      </c>
      <c r="BM50" s="87">
        <v>-0.82425099999999996</v>
      </c>
      <c r="BN50" s="87">
        <v>2.101537</v>
      </c>
      <c r="BO50" s="87">
        <v>2.8506870000000002</v>
      </c>
      <c r="BP50" s="87">
        <v>5.1319410000000003</v>
      </c>
      <c r="BQ50" s="87">
        <v>3.4320000000000002E-3</v>
      </c>
      <c r="BR50" s="229">
        <v>0.10678700000000001</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41798</v>
      </c>
      <c r="K51" s="87">
        <v>1859.5533</v>
      </c>
      <c r="L51" s="87">
        <v>1166.1093000000001</v>
      </c>
      <c r="M51" s="87">
        <v>3014.5014999999999</v>
      </c>
      <c r="N51" s="87">
        <v>1781.3820000000001</v>
      </c>
      <c r="O51" s="87">
        <v>989.52800000000002</v>
      </c>
      <c r="P51" s="87">
        <v>2496.8861000000002</v>
      </c>
      <c r="Q51" s="87">
        <v>1899.1963000000001</v>
      </c>
      <c r="R51" s="87">
        <v>3033.3620000000001</v>
      </c>
      <c r="S51" s="87">
        <v>1991.3307</v>
      </c>
      <c r="T51" s="87">
        <v>3213.6028000000001</v>
      </c>
      <c r="U51" s="87">
        <v>3379.0828000000001</v>
      </c>
      <c r="V51" s="87">
        <v>4258.3360000000002</v>
      </c>
      <c r="W51" s="87">
        <v>3730.4225000000001</v>
      </c>
      <c r="X51" s="87">
        <v>3349.1352999999999</v>
      </c>
      <c r="Y51" s="87">
        <v>3270.2903000000001</v>
      </c>
      <c r="Z51" s="87">
        <v>4443.7115000000003</v>
      </c>
      <c r="AA51" s="87">
        <v>2097.4274999999998</v>
      </c>
      <c r="AB51" s="87">
        <v>5694.7884999999997</v>
      </c>
      <c r="AC51" s="87">
        <v>5042.7768999999998</v>
      </c>
      <c r="AD51" s="87">
        <v>2796.7267000000002</v>
      </c>
      <c r="AE51" s="87">
        <v>3299.2280000000001</v>
      </c>
      <c r="AF51" s="87">
        <v>4125.7138000000004</v>
      </c>
      <c r="AG51" s="87">
        <v>3281.5189</v>
      </c>
      <c r="AH51" s="87">
        <v>1110.2461000000001</v>
      </c>
      <c r="AI51" s="87">
        <v>2955.3679999999999</v>
      </c>
      <c r="AJ51" s="87">
        <v>2289.1642000000002</v>
      </c>
      <c r="AK51" s="87">
        <v>3013.0931999999998</v>
      </c>
      <c r="AL51" s="87">
        <v>3645.4357</v>
      </c>
      <c r="AM51" s="87">
        <v>2665.5545000000002</v>
      </c>
      <c r="AN51" s="74"/>
      <c r="AO51" s="107">
        <v>41798</v>
      </c>
      <c r="AP51" s="87">
        <v>0.35427599999999998</v>
      </c>
      <c r="AQ51" s="87">
        <v>-0.50798500000000002</v>
      </c>
      <c r="AR51" s="87">
        <v>-1.215444</v>
      </c>
      <c r="AS51" s="87">
        <v>0.49695600000000001</v>
      </c>
      <c r="AT51" s="87">
        <v>-1.1197980000000001</v>
      </c>
      <c r="AU51" s="87">
        <v>-0.25689499999999998</v>
      </c>
      <c r="AV51" s="87">
        <v>-0.66016200000000003</v>
      </c>
      <c r="AW51" s="87">
        <v>-0.56516699999999997</v>
      </c>
      <c r="AX51" s="87">
        <v>5.6446000000000003E-2</v>
      </c>
      <c r="AY51" s="87">
        <v>0.58157000000000003</v>
      </c>
      <c r="AZ51" s="87">
        <v>-0.72231800000000002</v>
      </c>
      <c r="BA51" s="87">
        <v>-1.736462</v>
      </c>
      <c r="BB51" s="87">
        <v>-0.35439100000000001</v>
      </c>
      <c r="BC51" s="87">
        <v>-0.90840200000000004</v>
      </c>
      <c r="BD51" s="87">
        <v>-1.379024</v>
      </c>
      <c r="BE51" s="87">
        <v>3.4796000000000001E-2</v>
      </c>
      <c r="BF51" s="87">
        <v>7.4527999999999997E-2</v>
      </c>
      <c r="BG51" s="87">
        <v>0.122118</v>
      </c>
      <c r="BH51" s="87">
        <v>-1.691446</v>
      </c>
      <c r="BI51" s="87">
        <v>-1.180463</v>
      </c>
      <c r="BJ51" s="87">
        <v>-0.47812399999999999</v>
      </c>
      <c r="BK51" s="87">
        <v>-0.90239800000000003</v>
      </c>
      <c r="BL51" s="87">
        <v>-1.267182</v>
      </c>
      <c r="BM51" s="87">
        <v>-0.58646399999999999</v>
      </c>
      <c r="BN51" s="87">
        <v>-3.3873E-2</v>
      </c>
      <c r="BO51" s="87">
        <v>-1.1630149999999999</v>
      </c>
      <c r="BP51" s="87">
        <v>0.333922</v>
      </c>
      <c r="BQ51" s="87">
        <v>4.873316</v>
      </c>
      <c r="BR51" s="229">
        <v>-0.43004900000000001</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41805</v>
      </c>
      <c r="K52" s="87">
        <v>1880.5989999999999</v>
      </c>
      <c r="L52" s="87">
        <v>1181.7374</v>
      </c>
      <c r="M52" s="87">
        <v>3099.5814</v>
      </c>
      <c r="N52" s="87">
        <v>1814.7147</v>
      </c>
      <c r="O52" s="87">
        <v>1001.4261</v>
      </c>
      <c r="P52" s="87">
        <v>2552.3948999999998</v>
      </c>
      <c r="Q52" s="87">
        <v>1925.5780999999999</v>
      </c>
      <c r="R52" s="87">
        <v>3086.3755999999998</v>
      </c>
      <c r="S52" s="87">
        <v>2041.0974000000001</v>
      </c>
      <c r="T52" s="87">
        <v>3307.4793</v>
      </c>
      <c r="U52" s="87">
        <v>3477.5767000000001</v>
      </c>
      <c r="V52" s="87">
        <v>4452.4785000000002</v>
      </c>
      <c r="W52" s="87">
        <v>3859.4115999999999</v>
      </c>
      <c r="X52" s="87">
        <v>3384.1734999999999</v>
      </c>
      <c r="Y52" s="87">
        <v>3320.0682999999999</v>
      </c>
      <c r="Z52" s="87">
        <v>4571.7897999999996</v>
      </c>
      <c r="AA52" s="87">
        <v>2124.3137000000002</v>
      </c>
      <c r="AB52" s="87">
        <v>5783.0505999999996</v>
      </c>
      <c r="AC52" s="87">
        <v>5151.8144000000002</v>
      </c>
      <c r="AD52" s="87">
        <v>2845.0803999999998</v>
      </c>
      <c r="AE52" s="87">
        <v>3386.9139</v>
      </c>
      <c r="AF52" s="87">
        <v>4229.3546999999999</v>
      </c>
      <c r="AG52" s="87">
        <v>3318.8117000000002</v>
      </c>
      <c r="AH52" s="87">
        <v>1127.4411</v>
      </c>
      <c r="AI52" s="87">
        <v>3020.8488000000002</v>
      </c>
      <c r="AJ52" s="87">
        <v>2346.9141</v>
      </c>
      <c r="AK52" s="87">
        <v>3142.1700999999998</v>
      </c>
      <c r="AL52" s="87">
        <v>3724.1862999999998</v>
      </c>
      <c r="AM52" s="87">
        <v>2722.7874999999999</v>
      </c>
      <c r="AN52" s="74"/>
      <c r="AO52" s="107">
        <v>41805</v>
      </c>
      <c r="AP52" s="87">
        <v>1.131761</v>
      </c>
      <c r="AQ52" s="87">
        <v>1.340192</v>
      </c>
      <c r="AR52" s="87">
        <v>2.8223539999999998</v>
      </c>
      <c r="AS52" s="87">
        <v>1.8711709999999999</v>
      </c>
      <c r="AT52" s="87">
        <v>1.202402</v>
      </c>
      <c r="AU52" s="87">
        <v>2.2231209999999999</v>
      </c>
      <c r="AV52" s="87">
        <v>1.389103</v>
      </c>
      <c r="AW52" s="87">
        <v>1.7476849999999999</v>
      </c>
      <c r="AX52" s="87">
        <v>2.4991680000000001</v>
      </c>
      <c r="AY52" s="87">
        <v>2.9212229999999999</v>
      </c>
      <c r="AZ52" s="87">
        <v>2.914812</v>
      </c>
      <c r="BA52" s="87">
        <v>4.5591169999999996</v>
      </c>
      <c r="BB52" s="87">
        <v>3.4577610000000001</v>
      </c>
      <c r="BC52" s="87">
        <v>1.0461860000000001</v>
      </c>
      <c r="BD52" s="87">
        <v>1.5221279999999999</v>
      </c>
      <c r="BE52" s="87">
        <v>2.8822369999999999</v>
      </c>
      <c r="BF52" s="87">
        <v>1.2818659999999999</v>
      </c>
      <c r="BG52" s="87">
        <v>1.5498749999999999</v>
      </c>
      <c r="BH52" s="87">
        <v>2.1622509999999999</v>
      </c>
      <c r="BI52" s="87">
        <v>1.728939</v>
      </c>
      <c r="BJ52" s="87">
        <v>2.6577700000000002</v>
      </c>
      <c r="BK52" s="87">
        <v>2.5120719999999999</v>
      </c>
      <c r="BL52" s="87">
        <v>1.136449</v>
      </c>
      <c r="BM52" s="87">
        <v>1.548756</v>
      </c>
      <c r="BN52" s="87">
        <v>2.2156560000000001</v>
      </c>
      <c r="BO52" s="87">
        <v>2.5227499999999998</v>
      </c>
      <c r="BP52" s="87">
        <v>4.2838669999999999</v>
      </c>
      <c r="BQ52" s="87">
        <v>2.1602519999999998</v>
      </c>
      <c r="BR52" s="229">
        <v>2.1471330000000002</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41812</v>
      </c>
      <c r="K53" s="87">
        <v>1848.3251</v>
      </c>
      <c r="L53" s="87">
        <v>1156.9382000000001</v>
      </c>
      <c r="M53" s="87">
        <v>3079.8303000000001</v>
      </c>
      <c r="N53" s="87">
        <v>1785.4867999999999</v>
      </c>
      <c r="O53" s="87">
        <v>987.1028</v>
      </c>
      <c r="P53" s="87">
        <v>2490.4056</v>
      </c>
      <c r="Q53" s="87">
        <v>1888.2436</v>
      </c>
      <c r="R53" s="87">
        <v>3004.9400999999998</v>
      </c>
      <c r="S53" s="87">
        <v>1977.5651</v>
      </c>
      <c r="T53" s="87">
        <v>3250.6752999999999</v>
      </c>
      <c r="U53" s="87">
        <v>3400.4721</v>
      </c>
      <c r="V53" s="87">
        <v>4364.5226000000002</v>
      </c>
      <c r="W53" s="87">
        <v>3776.8145</v>
      </c>
      <c r="X53" s="87">
        <v>3253.9769999999999</v>
      </c>
      <c r="Y53" s="87">
        <v>3201.2573000000002</v>
      </c>
      <c r="Z53" s="87">
        <v>4447.5436</v>
      </c>
      <c r="AA53" s="87">
        <v>2064.1900999999998</v>
      </c>
      <c r="AB53" s="87">
        <v>5617.3549999999996</v>
      </c>
      <c r="AC53" s="87">
        <v>5014.3828999999996</v>
      </c>
      <c r="AD53" s="87">
        <v>2768.3418000000001</v>
      </c>
      <c r="AE53" s="87">
        <v>3375.6365000000001</v>
      </c>
      <c r="AF53" s="87">
        <v>4133.2758999999996</v>
      </c>
      <c r="AG53" s="87">
        <v>3241.5329999999999</v>
      </c>
      <c r="AH53" s="87">
        <v>1105.1848</v>
      </c>
      <c r="AI53" s="87">
        <v>2936.9616000000001</v>
      </c>
      <c r="AJ53" s="87">
        <v>2321.4773</v>
      </c>
      <c r="AK53" s="87">
        <v>3023.9841999999999</v>
      </c>
      <c r="AL53" s="87">
        <v>3521.4373999999998</v>
      </c>
      <c r="AM53" s="87">
        <v>2630.9774000000002</v>
      </c>
      <c r="AN53" s="74"/>
      <c r="AO53" s="107">
        <v>41812</v>
      </c>
      <c r="AP53" s="87">
        <v>-1.7161500000000001</v>
      </c>
      <c r="AQ53" s="87">
        <v>-2.0985369999999999</v>
      </c>
      <c r="AR53" s="87">
        <v>-0.63721799999999995</v>
      </c>
      <c r="AS53" s="87">
        <v>-1.610606</v>
      </c>
      <c r="AT53" s="87">
        <v>-1.4302900000000001</v>
      </c>
      <c r="AU53" s="87">
        <v>-2.4286720000000002</v>
      </c>
      <c r="AV53" s="87">
        <v>-1.9388719999999999</v>
      </c>
      <c r="AW53" s="87">
        <v>-2.6385480000000001</v>
      </c>
      <c r="AX53" s="87">
        <v>-3.112654</v>
      </c>
      <c r="AY53" s="87">
        <v>-1.717441</v>
      </c>
      <c r="AZ53" s="87">
        <v>-2.217193</v>
      </c>
      <c r="BA53" s="87">
        <v>-1.9754370000000001</v>
      </c>
      <c r="BB53" s="87">
        <v>-2.1401469999999998</v>
      </c>
      <c r="BC53" s="87">
        <v>-3.8472170000000001</v>
      </c>
      <c r="BD53" s="87">
        <v>-3.5785710000000002</v>
      </c>
      <c r="BE53" s="87">
        <v>-2.7176710000000002</v>
      </c>
      <c r="BF53" s="87">
        <v>-2.83026</v>
      </c>
      <c r="BG53" s="87">
        <v>-2.8651939999999998</v>
      </c>
      <c r="BH53" s="87">
        <v>-2.6676329999999999</v>
      </c>
      <c r="BI53" s="87">
        <v>-2.697238</v>
      </c>
      <c r="BJ53" s="87">
        <v>-0.33296999999999999</v>
      </c>
      <c r="BK53" s="87">
        <v>-2.2717130000000001</v>
      </c>
      <c r="BL53" s="87">
        <v>-2.3285049999999998</v>
      </c>
      <c r="BM53" s="87">
        <v>-1.974054</v>
      </c>
      <c r="BN53" s="87">
        <v>-2.7769409999999999</v>
      </c>
      <c r="BO53" s="87">
        <v>-1.0838399999999999</v>
      </c>
      <c r="BP53" s="87">
        <v>-3.7612830000000002</v>
      </c>
      <c r="BQ53" s="87">
        <v>-5.4441129999999998</v>
      </c>
      <c r="BR53" s="229">
        <v>-3.3719160000000001</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41819</v>
      </c>
      <c r="K54" s="87">
        <v>1877.2602999999999</v>
      </c>
      <c r="L54" s="87">
        <v>1177.2181</v>
      </c>
      <c r="M54" s="87">
        <v>3168.0823999999998</v>
      </c>
      <c r="N54" s="87">
        <v>1813.2434000000001</v>
      </c>
      <c r="O54" s="87">
        <v>1032.9009000000001</v>
      </c>
      <c r="P54" s="87">
        <v>2579.1264000000001</v>
      </c>
      <c r="Q54" s="87">
        <v>1928.6332</v>
      </c>
      <c r="R54" s="87">
        <v>3097.8595999999998</v>
      </c>
      <c r="S54" s="87">
        <v>2078.0347000000002</v>
      </c>
      <c r="T54" s="87">
        <v>3354.3206</v>
      </c>
      <c r="U54" s="87">
        <v>3516.2336</v>
      </c>
      <c r="V54" s="87">
        <v>4671.6103000000003</v>
      </c>
      <c r="W54" s="87">
        <v>3895.8033999999998</v>
      </c>
      <c r="X54" s="87">
        <v>3309.5102000000002</v>
      </c>
      <c r="Y54" s="87">
        <v>3385.4605999999999</v>
      </c>
      <c r="Z54" s="87">
        <v>4540.0815000000002</v>
      </c>
      <c r="AA54" s="87">
        <v>2128.8398000000002</v>
      </c>
      <c r="AB54" s="87">
        <v>5796.0164000000004</v>
      </c>
      <c r="AC54" s="87">
        <v>5171.8841000000002</v>
      </c>
      <c r="AD54" s="87">
        <v>2855.7419</v>
      </c>
      <c r="AE54" s="87">
        <v>3356.8870000000002</v>
      </c>
      <c r="AF54" s="87">
        <v>4132.1126000000004</v>
      </c>
      <c r="AG54" s="87">
        <v>3317.1624999999999</v>
      </c>
      <c r="AH54" s="87">
        <v>1121.1169</v>
      </c>
      <c r="AI54" s="87">
        <v>3031.0340000000001</v>
      </c>
      <c r="AJ54" s="87">
        <v>2423.8168000000001</v>
      </c>
      <c r="AK54" s="87">
        <v>3142.7411000000002</v>
      </c>
      <c r="AL54" s="87">
        <v>3684.1095999999998</v>
      </c>
      <c r="AM54" s="87">
        <v>2713.6687999999999</v>
      </c>
      <c r="AN54" s="74"/>
      <c r="AO54" s="107">
        <v>41819</v>
      </c>
      <c r="AP54" s="87">
        <v>1.565482</v>
      </c>
      <c r="AQ54" s="87">
        <v>1.752894</v>
      </c>
      <c r="AR54" s="87">
        <v>2.8654860000000002</v>
      </c>
      <c r="AS54" s="87">
        <v>1.5545679999999999</v>
      </c>
      <c r="AT54" s="87">
        <v>4.6396480000000002</v>
      </c>
      <c r="AU54" s="87">
        <v>3.5625040000000001</v>
      </c>
      <c r="AV54" s="87">
        <v>2.1390039999999999</v>
      </c>
      <c r="AW54" s="87">
        <v>3.092225</v>
      </c>
      <c r="AX54" s="87">
        <v>5.08047</v>
      </c>
      <c r="AY54" s="87">
        <v>3.1884239999999999</v>
      </c>
      <c r="AZ54" s="87">
        <v>3.404277</v>
      </c>
      <c r="BA54" s="87">
        <v>7.0359970000000001</v>
      </c>
      <c r="BB54" s="87">
        <v>3.1505100000000001</v>
      </c>
      <c r="BC54" s="87">
        <v>1.7066250000000001</v>
      </c>
      <c r="BD54" s="87">
        <v>5.754092</v>
      </c>
      <c r="BE54" s="87">
        <v>2.0806520000000002</v>
      </c>
      <c r="BF54" s="87">
        <v>3.131964</v>
      </c>
      <c r="BG54" s="87">
        <v>3.1805249999999998</v>
      </c>
      <c r="BH54" s="87">
        <v>3.1409889999999998</v>
      </c>
      <c r="BI54" s="87">
        <v>3.1571280000000002</v>
      </c>
      <c r="BJ54" s="87">
        <v>-0.55543600000000004</v>
      </c>
      <c r="BK54" s="87">
        <v>-2.8145E-2</v>
      </c>
      <c r="BL54" s="87">
        <v>2.3331400000000002</v>
      </c>
      <c r="BM54" s="87">
        <v>1.441578</v>
      </c>
      <c r="BN54" s="87">
        <v>3.203052</v>
      </c>
      <c r="BO54" s="87">
        <v>4.4083779999999999</v>
      </c>
      <c r="BP54" s="87">
        <v>3.9271669999999999</v>
      </c>
      <c r="BQ54" s="87">
        <v>4.6194829999999998</v>
      </c>
      <c r="BR54" s="229">
        <v>3.142992</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41826</v>
      </c>
      <c r="K55" s="87">
        <v>1892.2137</v>
      </c>
      <c r="L55" s="87">
        <v>1197.5233000000001</v>
      </c>
      <c r="M55" s="87">
        <v>3275.4000999999998</v>
      </c>
      <c r="N55" s="87">
        <v>1844.7327</v>
      </c>
      <c r="O55" s="87">
        <v>1041.3606</v>
      </c>
      <c r="P55" s="87">
        <v>2645.1466999999998</v>
      </c>
      <c r="Q55" s="87">
        <v>1960.22</v>
      </c>
      <c r="R55" s="87">
        <v>3164.6523000000002</v>
      </c>
      <c r="S55" s="87">
        <v>2125.7494999999999</v>
      </c>
      <c r="T55" s="87">
        <v>3462.1921000000002</v>
      </c>
      <c r="U55" s="87">
        <v>3629.5097999999998</v>
      </c>
      <c r="V55" s="87">
        <v>4930.2929999999997</v>
      </c>
      <c r="W55" s="87">
        <v>4001.6244999999999</v>
      </c>
      <c r="X55" s="87">
        <v>3389.5333000000001</v>
      </c>
      <c r="Y55" s="87">
        <v>3430.6543999999999</v>
      </c>
      <c r="Z55" s="87">
        <v>4572.3395</v>
      </c>
      <c r="AA55" s="87">
        <v>2203.1522</v>
      </c>
      <c r="AB55" s="87">
        <v>5994.5007999999998</v>
      </c>
      <c r="AC55" s="87">
        <v>5212.2551999999996</v>
      </c>
      <c r="AD55" s="87">
        <v>2945.4063000000001</v>
      </c>
      <c r="AE55" s="87">
        <v>3395.4681999999998</v>
      </c>
      <c r="AF55" s="87">
        <v>4214.2857000000004</v>
      </c>
      <c r="AG55" s="87">
        <v>3396.5774999999999</v>
      </c>
      <c r="AH55" s="87">
        <v>1148.6696999999999</v>
      </c>
      <c r="AI55" s="87">
        <v>3113.5985999999998</v>
      </c>
      <c r="AJ55" s="87">
        <v>2513.1992</v>
      </c>
      <c r="AK55" s="87">
        <v>3231.3209000000002</v>
      </c>
      <c r="AL55" s="87">
        <v>3696.0866999999998</v>
      </c>
      <c r="AM55" s="87">
        <v>2779.4546</v>
      </c>
      <c r="AN55" s="74"/>
      <c r="AO55" s="107">
        <v>41826</v>
      </c>
      <c r="AP55" s="87">
        <v>0.79655399999999998</v>
      </c>
      <c r="AQ55" s="87">
        <v>1.7248460000000001</v>
      </c>
      <c r="AR55" s="87">
        <v>3.3874659999999999</v>
      </c>
      <c r="AS55" s="87">
        <v>1.7366280000000001</v>
      </c>
      <c r="AT55" s="87">
        <v>0.81902299999999995</v>
      </c>
      <c r="AU55" s="87">
        <v>2.559793</v>
      </c>
      <c r="AV55" s="87">
        <v>1.6377820000000001</v>
      </c>
      <c r="AW55" s="87">
        <v>2.1560920000000001</v>
      </c>
      <c r="AX55" s="87">
        <v>2.2961499999999999</v>
      </c>
      <c r="AY55" s="87">
        <v>3.215897</v>
      </c>
      <c r="AZ55" s="87">
        <v>3.2215210000000001</v>
      </c>
      <c r="BA55" s="87">
        <v>5.5373349999999997</v>
      </c>
      <c r="BB55" s="87">
        <v>2.7162839999999999</v>
      </c>
      <c r="BC55" s="87">
        <v>2.4179740000000001</v>
      </c>
      <c r="BD55" s="87">
        <v>1.334938</v>
      </c>
      <c r="BE55" s="87">
        <v>0.71051600000000004</v>
      </c>
      <c r="BF55" s="87">
        <v>3.4907460000000001</v>
      </c>
      <c r="BG55" s="87">
        <v>3.4244970000000001</v>
      </c>
      <c r="BH55" s="87">
        <v>0.78058799999999995</v>
      </c>
      <c r="BI55" s="87">
        <v>3.1397940000000002</v>
      </c>
      <c r="BJ55" s="87">
        <v>1.1493150000000001</v>
      </c>
      <c r="BK55" s="87">
        <v>1.9886459999999999</v>
      </c>
      <c r="BL55" s="87">
        <v>2.3940640000000002</v>
      </c>
      <c r="BM55" s="87">
        <v>2.4576210000000001</v>
      </c>
      <c r="BN55" s="87">
        <v>2.7239749999999998</v>
      </c>
      <c r="BO55" s="87">
        <v>3.6876709999999999</v>
      </c>
      <c r="BP55" s="87">
        <v>2.8185519999999999</v>
      </c>
      <c r="BQ55" s="87">
        <v>0.325102</v>
      </c>
      <c r="BR55" s="229">
        <v>2.4242379999999999</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v>41830</v>
      </c>
      <c r="K56" s="87">
        <v>1864.4085</v>
      </c>
      <c r="L56" s="87">
        <v>1184.5724</v>
      </c>
      <c r="M56" s="87">
        <v>3277.8571999999999</v>
      </c>
      <c r="N56" s="87">
        <v>1849.5342000000001</v>
      </c>
      <c r="O56" s="87">
        <v>1042.8773000000001</v>
      </c>
      <c r="P56" s="87">
        <v>2623.4875000000002</v>
      </c>
      <c r="Q56" s="87">
        <v>1958.8340000000001</v>
      </c>
      <c r="R56" s="87">
        <v>3165.4252999999999</v>
      </c>
      <c r="S56" s="87">
        <v>2092.3818999999999</v>
      </c>
      <c r="T56" s="87">
        <v>3458.1460000000002</v>
      </c>
      <c r="U56" s="87">
        <v>3606.6473000000001</v>
      </c>
      <c r="V56" s="87">
        <v>5094.9926999999998</v>
      </c>
      <c r="W56" s="87">
        <v>3977.3490999999999</v>
      </c>
      <c r="X56" s="87">
        <v>3340.4137999999998</v>
      </c>
      <c r="Y56" s="87">
        <v>3370.5554000000002</v>
      </c>
      <c r="Z56" s="87">
        <v>4480.9486999999999</v>
      </c>
      <c r="AA56" s="87">
        <v>2197.1244000000002</v>
      </c>
      <c r="AB56" s="87">
        <v>5916.7848000000004</v>
      </c>
      <c r="AC56" s="87">
        <v>5086.3393999999998</v>
      </c>
      <c r="AD56" s="87">
        <v>2909.6035000000002</v>
      </c>
      <c r="AE56" s="87">
        <v>3348.5187999999998</v>
      </c>
      <c r="AF56" s="87">
        <v>4149.9222</v>
      </c>
      <c r="AG56" s="87">
        <v>3410.4607999999998</v>
      </c>
      <c r="AH56" s="87">
        <v>1128.2521999999999</v>
      </c>
      <c r="AI56" s="87">
        <v>3025.2972</v>
      </c>
      <c r="AJ56" s="87">
        <v>2484.3119000000002</v>
      </c>
      <c r="AK56" s="87">
        <v>3132.2507999999998</v>
      </c>
      <c r="AL56" s="87">
        <v>3548.6007</v>
      </c>
      <c r="AM56" s="87">
        <v>2728.7723000000001</v>
      </c>
      <c r="AN56" s="74"/>
      <c r="AO56" s="107">
        <v>41830</v>
      </c>
      <c r="AP56" s="87">
        <v>-1.4694529999999999</v>
      </c>
      <c r="AQ56" s="87">
        <v>-1.081474</v>
      </c>
      <c r="AR56" s="87">
        <v>7.5017E-2</v>
      </c>
      <c r="AS56" s="87">
        <v>0.26028200000000001</v>
      </c>
      <c r="AT56" s="87">
        <v>0.145646</v>
      </c>
      <c r="AU56" s="87">
        <v>-0.818828</v>
      </c>
      <c r="AV56" s="87">
        <v>-7.0706000000000005E-2</v>
      </c>
      <c r="AW56" s="87">
        <v>2.4426E-2</v>
      </c>
      <c r="AX56" s="87">
        <v>-1.5696859999999999</v>
      </c>
      <c r="AY56" s="87">
        <v>-0.116865</v>
      </c>
      <c r="AZ56" s="87">
        <v>-0.62990599999999997</v>
      </c>
      <c r="BA56" s="87">
        <v>3.3405659999999999</v>
      </c>
      <c r="BB56" s="87">
        <v>-0.60663900000000004</v>
      </c>
      <c r="BC56" s="87">
        <v>-1.449152</v>
      </c>
      <c r="BD56" s="87">
        <v>-1.7518229999999999</v>
      </c>
      <c r="BE56" s="87">
        <v>-1.998775</v>
      </c>
      <c r="BF56" s="87">
        <v>-0.27359899999999998</v>
      </c>
      <c r="BG56" s="87">
        <v>-1.2964549999999999</v>
      </c>
      <c r="BH56" s="87">
        <v>-2.4157639999999998</v>
      </c>
      <c r="BI56" s="87">
        <v>-1.2155469999999999</v>
      </c>
      <c r="BJ56" s="87">
        <v>-1.382708</v>
      </c>
      <c r="BK56" s="87">
        <v>-1.527269</v>
      </c>
      <c r="BL56" s="87">
        <v>0.408744</v>
      </c>
      <c r="BM56" s="87">
        <v>-1.7774909999999999</v>
      </c>
      <c r="BN56" s="87">
        <v>-2.8359920000000001</v>
      </c>
      <c r="BO56" s="87">
        <v>-1.1494230000000001</v>
      </c>
      <c r="BP56" s="87">
        <v>-3.0659320000000001</v>
      </c>
      <c r="BQ56" s="87">
        <v>-3.9903279999999999</v>
      </c>
      <c r="BR56" s="229">
        <v>-1.8234619999999999</v>
      </c>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workbookViewId="0">
      <selection activeCell="L15" sqref="L15"/>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7" customWidth="1"/>
    <col min="16" max="16384" width="9" style="70"/>
  </cols>
  <sheetData>
    <row r="1" spans="1:16" ht="24.75" customHeight="1">
      <c r="J1" s="186" t="str">
        <f>[2]!edb()</f>
        <v>Wind资讯</v>
      </c>
      <c r="K1" s="112"/>
      <c r="L1" s="112"/>
      <c r="M1" s="113"/>
      <c r="N1" s="113"/>
      <c r="O1" s="194"/>
    </row>
    <row r="2" spans="1:16" s="189" customFormat="1" ht="25.5">
      <c r="J2" s="190" t="s">
        <v>2188</v>
      </c>
      <c r="K2" s="191" t="s">
        <v>2189</v>
      </c>
      <c r="L2" s="191" t="s">
        <v>2190</v>
      </c>
      <c r="M2" s="192" t="s">
        <v>2191</v>
      </c>
      <c r="N2" s="192" t="s">
        <v>2192</v>
      </c>
      <c r="O2" s="195"/>
    </row>
    <row r="3" spans="1:16">
      <c r="J3" s="94" t="s">
        <v>2193</v>
      </c>
      <c r="K3" s="115" t="s">
        <v>2194</v>
      </c>
      <c r="L3" s="115" t="s">
        <v>2194</v>
      </c>
      <c r="M3" s="115" t="s">
        <v>2194</v>
      </c>
      <c r="N3" s="115" t="s">
        <v>2194</v>
      </c>
      <c r="O3" s="196"/>
    </row>
    <row r="4" spans="1:16">
      <c r="A4" s="205"/>
      <c r="B4" s="198"/>
      <c r="C4" s="198" t="s">
        <v>124</v>
      </c>
      <c r="D4" s="198" t="s">
        <v>125</v>
      </c>
      <c r="E4" s="198" t="s">
        <v>126</v>
      </c>
      <c r="F4" s="198" t="s">
        <v>127</v>
      </c>
      <c r="G4" s="198" t="s">
        <v>128</v>
      </c>
      <c r="H4" s="82"/>
      <c r="J4" s="94" t="s">
        <v>2195</v>
      </c>
      <c r="K4" s="115" t="s">
        <v>2196</v>
      </c>
      <c r="L4" s="115" t="s">
        <v>2197</v>
      </c>
      <c r="M4" s="115" t="s">
        <v>2198</v>
      </c>
      <c r="N4" s="115" t="s">
        <v>2197</v>
      </c>
    </row>
    <row r="5" spans="1:16">
      <c r="A5" s="71"/>
      <c r="B5" s="72"/>
      <c r="C5" s="82"/>
      <c r="D5" s="82"/>
      <c r="E5" s="82"/>
      <c r="J5" s="94" t="s">
        <v>2199</v>
      </c>
      <c r="K5" s="115" t="s">
        <v>2200</v>
      </c>
      <c r="L5" s="115" t="s">
        <v>2200</v>
      </c>
      <c r="M5" s="115" t="s">
        <v>2200</v>
      </c>
      <c r="N5" s="115" t="s">
        <v>2200</v>
      </c>
    </row>
    <row r="6" spans="1:16">
      <c r="A6" s="76" t="s">
        <v>119</v>
      </c>
      <c r="D6" s="77"/>
      <c r="J6" s="94" t="s">
        <v>2201</v>
      </c>
      <c r="K6" s="193" t="s">
        <v>2202</v>
      </c>
      <c r="L6" s="193" t="s">
        <v>2202</v>
      </c>
      <c r="M6" s="193" t="s">
        <v>2202</v>
      </c>
      <c r="N6" s="193" t="s">
        <v>2202</v>
      </c>
      <c r="P6" s="75"/>
    </row>
    <row r="7" spans="1:16">
      <c r="J7" s="187">
        <v>40025</v>
      </c>
      <c r="K7" s="188">
        <v>55.9</v>
      </c>
      <c r="L7" s="188">
        <v>618.42999999999995</v>
      </c>
      <c r="M7" s="188">
        <v>23.08</v>
      </c>
      <c r="N7" s="188">
        <v>90.34</v>
      </c>
      <c r="P7" s="75"/>
    </row>
    <row r="8" spans="1:16">
      <c r="A8" s="203" t="s">
        <v>629</v>
      </c>
      <c r="B8" s="70">
        <v>4</v>
      </c>
      <c r="D8" s="204"/>
      <c r="J8" s="187">
        <v>40056</v>
      </c>
      <c r="K8" s="188">
        <v>55.2</v>
      </c>
      <c r="L8" s="188">
        <v>750.62</v>
      </c>
      <c r="M8" s="188">
        <v>51.59</v>
      </c>
      <c r="N8" s="188">
        <v>132.19</v>
      </c>
      <c r="P8" s="75"/>
    </row>
    <row r="9" spans="1:16">
      <c r="A9" s="204" t="s">
        <v>630</v>
      </c>
      <c r="J9" s="187">
        <v>40086</v>
      </c>
      <c r="K9" s="188">
        <v>56.4</v>
      </c>
      <c r="L9" s="188">
        <v>896.9</v>
      </c>
      <c r="M9" s="188">
        <v>62.9</v>
      </c>
      <c r="N9" s="188">
        <v>146.28</v>
      </c>
      <c r="P9" s="75"/>
    </row>
    <row r="10" spans="1:16">
      <c r="A10" s="203" t="s">
        <v>631</v>
      </c>
      <c r="J10" s="187">
        <v>40117</v>
      </c>
      <c r="K10" s="188">
        <v>44</v>
      </c>
      <c r="L10" s="188">
        <v>1005.91</v>
      </c>
      <c r="M10" s="188">
        <v>-12.65</v>
      </c>
      <c r="N10" s="188">
        <v>109.01</v>
      </c>
      <c r="P10" s="75"/>
    </row>
    <row r="11" spans="1:16">
      <c r="A11" s="203" t="s">
        <v>632</v>
      </c>
      <c r="J11" s="187">
        <v>40147</v>
      </c>
      <c r="K11" s="188">
        <v>38.46</v>
      </c>
      <c r="L11" s="188">
        <v>1150.75</v>
      </c>
      <c r="M11" s="188">
        <v>9.23</v>
      </c>
      <c r="N11" s="188">
        <v>144.84</v>
      </c>
      <c r="P11" s="75"/>
    </row>
    <row r="12" spans="1:16">
      <c r="A12" s="116"/>
      <c r="J12" s="187">
        <v>40178</v>
      </c>
      <c r="K12" s="188">
        <v>0</v>
      </c>
      <c r="L12" s="188">
        <v>1864.82</v>
      </c>
      <c r="M12" s="188">
        <v>0</v>
      </c>
      <c r="N12" s="188">
        <v>0</v>
      </c>
    </row>
    <row r="13" spans="1:16">
      <c r="J13" s="187">
        <v>40209</v>
      </c>
      <c r="K13" s="188">
        <v>-34.299999999999997</v>
      </c>
      <c r="L13" s="188">
        <v>51.8</v>
      </c>
      <c r="M13" s="188">
        <v>-34.299999999999997</v>
      </c>
      <c r="N13" s="188">
        <v>51.8</v>
      </c>
    </row>
    <row r="14" spans="1:16">
      <c r="A14" s="70" t="s">
        <v>135</v>
      </c>
      <c r="B14" s="70">
        <v>3</v>
      </c>
      <c r="J14" s="187">
        <v>40237</v>
      </c>
      <c r="K14" s="188">
        <v>-11.8</v>
      </c>
      <c r="L14" s="188">
        <v>112.49</v>
      </c>
      <c r="M14" s="188">
        <v>24.57</v>
      </c>
      <c r="N14" s="188">
        <v>60.69</v>
      </c>
    </row>
    <row r="15" spans="1:16">
      <c r="A15" s="133" t="s">
        <v>633</v>
      </c>
      <c r="J15" s="187">
        <v>40268</v>
      </c>
      <c r="K15" s="188">
        <v>-21.1</v>
      </c>
      <c r="L15" s="188">
        <v>172.89</v>
      </c>
      <c r="M15" s="188">
        <v>-34.08</v>
      </c>
      <c r="N15" s="188">
        <v>60.4</v>
      </c>
    </row>
    <row r="16" spans="1:16">
      <c r="A16" s="204" t="s">
        <v>701</v>
      </c>
      <c r="J16" s="187">
        <v>40298</v>
      </c>
      <c r="K16" s="188">
        <v>-22.8</v>
      </c>
      <c r="L16" s="188">
        <v>247.27</v>
      </c>
      <c r="M16" s="188">
        <v>-26.33</v>
      </c>
      <c r="N16" s="188">
        <v>74.38</v>
      </c>
    </row>
    <row r="17" spans="1:14">
      <c r="J17" s="187">
        <v>40329</v>
      </c>
      <c r="K17" s="188">
        <v>-18.77</v>
      </c>
      <c r="L17" s="188">
        <v>336.75</v>
      </c>
      <c r="M17" s="188">
        <v>-5.25</v>
      </c>
      <c r="N17" s="188">
        <v>89.48</v>
      </c>
    </row>
    <row r="18" spans="1:14">
      <c r="J18" s="187">
        <v>40359</v>
      </c>
      <c r="K18" s="188">
        <v>2.34</v>
      </c>
      <c r="L18" s="188">
        <v>540.45000000000005</v>
      </c>
      <c r="M18" s="188">
        <v>79.42</v>
      </c>
      <c r="N18" s="188">
        <v>203.7</v>
      </c>
    </row>
    <row r="19" spans="1:14">
      <c r="J19" s="187">
        <v>40390</v>
      </c>
      <c r="K19" s="188">
        <v>8.8000000000000007</v>
      </c>
      <c r="L19" s="188">
        <v>672.75</v>
      </c>
      <c r="M19" s="188">
        <v>46.45</v>
      </c>
      <c r="N19" s="188">
        <v>132.30000000000001</v>
      </c>
    </row>
    <row r="20" spans="1:14">
      <c r="J20" s="187">
        <v>40421</v>
      </c>
      <c r="K20" s="188">
        <v>11.1</v>
      </c>
      <c r="L20" s="188">
        <v>833.99</v>
      </c>
      <c r="M20" s="188">
        <v>21.98</v>
      </c>
      <c r="N20" s="188">
        <v>161.24</v>
      </c>
    </row>
    <row r="21" spans="1:14">
      <c r="J21" s="187">
        <v>40451</v>
      </c>
      <c r="K21" s="188">
        <v>24.5</v>
      </c>
      <c r="L21" s="188">
        <v>1116.31</v>
      </c>
      <c r="M21" s="188">
        <v>93</v>
      </c>
      <c r="N21" s="188">
        <v>282.32</v>
      </c>
    </row>
    <row r="22" spans="1:14">
      <c r="J22" s="187">
        <v>40482</v>
      </c>
      <c r="K22" s="188">
        <v>34.9</v>
      </c>
      <c r="L22" s="188">
        <v>1356.5</v>
      </c>
      <c r="M22" s="188">
        <v>120.34</v>
      </c>
      <c r="N22" s="188">
        <v>240.19</v>
      </c>
    </row>
    <row r="23" spans="1:14">
      <c r="J23" s="187">
        <v>40512</v>
      </c>
      <c r="K23" s="188">
        <v>50.5</v>
      </c>
      <c r="L23" s="188">
        <v>1732.24</v>
      </c>
      <c r="M23" s="188">
        <v>159.41999999999999</v>
      </c>
      <c r="N23" s="188">
        <v>375.74</v>
      </c>
    </row>
    <row r="24" spans="1:14">
      <c r="A24" s="77" t="s">
        <v>120</v>
      </c>
      <c r="J24" s="187">
        <v>40543</v>
      </c>
      <c r="K24" s="188">
        <v>25.4</v>
      </c>
      <c r="L24" s="188">
        <v>2426</v>
      </c>
      <c r="M24" s="188">
        <v>0</v>
      </c>
      <c r="N24" s="188">
        <v>0</v>
      </c>
    </row>
    <row r="25" spans="1:14">
      <c r="J25" s="187">
        <v>40574</v>
      </c>
      <c r="K25" s="188">
        <v>51.41</v>
      </c>
      <c r="L25" s="188">
        <v>78.430000000000007</v>
      </c>
      <c r="M25" s="188">
        <v>51.41</v>
      </c>
      <c r="N25" s="188">
        <v>78.430000000000007</v>
      </c>
    </row>
    <row r="26" spans="1:14">
      <c r="J26" s="187">
        <v>40602</v>
      </c>
      <c r="K26" s="188">
        <v>1.5</v>
      </c>
      <c r="L26" s="188">
        <v>114.13</v>
      </c>
      <c r="M26" s="188">
        <v>0</v>
      </c>
      <c r="N26" s="188">
        <v>0</v>
      </c>
    </row>
    <row r="27" spans="1:14">
      <c r="J27" s="187">
        <v>40633</v>
      </c>
      <c r="K27" s="188">
        <v>33.1</v>
      </c>
      <c r="L27" s="188">
        <v>230.1</v>
      </c>
      <c r="M27" s="188">
        <v>92</v>
      </c>
      <c r="N27" s="188">
        <v>115.97</v>
      </c>
    </row>
    <row r="28" spans="1:14">
      <c r="J28" s="187">
        <v>40663</v>
      </c>
      <c r="K28" s="188">
        <v>37.200000000000003</v>
      </c>
      <c r="L28" s="188">
        <v>339.31</v>
      </c>
      <c r="M28" s="188">
        <v>46.83</v>
      </c>
      <c r="N28" s="188">
        <v>109.21</v>
      </c>
    </row>
    <row r="29" spans="1:14">
      <c r="J29" s="187">
        <v>40694</v>
      </c>
      <c r="K29" s="188">
        <v>44.8</v>
      </c>
      <c r="L29" s="188">
        <v>487.73</v>
      </c>
      <c r="M29" s="188">
        <v>65.87</v>
      </c>
      <c r="N29" s="188">
        <v>148.41999999999999</v>
      </c>
    </row>
    <row r="30" spans="1:14">
      <c r="J30" s="187">
        <v>40724</v>
      </c>
      <c r="K30" s="188">
        <v>35.9</v>
      </c>
      <c r="L30" s="188">
        <v>734.44</v>
      </c>
      <c r="M30" s="188">
        <v>21.11</v>
      </c>
      <c r="N30" s="188">
        <v>246.71</v>
      </c>
    </row>
    <row r="31" spans="1:14">
      <c r="J31" s="187">
        <v>40755</v>
      </c>
      <c r="K31" s="188">
        <v>27.5</v>
      </c>
      <c r="L31" s="188">
        <v>857.8</v>
      </c>
      <c r="M31" s="188">
        <v>-6.76</v>
      </c>
      <c r="N31" s="188">
        <v>123.36</v>
      </c>
    </row>
    <row r="32" spans="1:14">
      <c r="J32" s="187">
        <v>40786</v>
      </c>
      <c r="K32" s="188">
        <v>27.2</v>
      </c>
      <c r="L32" s="188">
        <v>1060.83</v>
      </c>
      <c r="M32" s="188">
        <v>25.92</v>
      </c>
      <c r="N32" s="188">
        <v>203.03</v>
      </c>
    </row>
    <row r="33" spans="10:14">
      <c r="J33" s="187">
        <v>40816</v>
      </c>
      <c r="K33" s="188">
        <v>20.2</v>
      </c>
      <c r="L33" s="188">
        <v>1341.85</v>
      </c>
      <c r="M33" s="188">
        <v>-0.46</v>
      </c>
      <c r="N33" s="188">
        <v>281.02</v>
      </c>
    </row>
    <row r="34" spans="10:14">
      <c r="J34" s="187">
        <v>40847</v>
      </c>
      <c r="K34" s="188">
        <v>16.18</v>
      </c>
      <c r="L34" s="188">
        <v>1575.95</v>
      </c>
      <c r="M34" s="188">
        <v>-2.54</v>
      </c>
      <c r="N34" s="188">
        <v>234.1</v>
      </c>
    </row>
    <row r="35" spans="10:14">
      <c r="J35" s="187">
        <v>40877</v>
      </c>
      <c r="K35" s="188">
        <v>10.73</v>
      </c>
      <c r="L35" s="188">
        <v>1918.17</v>
      </c>
      <c r="M35" s="188">
        <v>-8.92</v>
      </c>
      <c r="N35" s="188">
        <v>342.22</v>
      </c>
    </row>
    <row r="36" spans="10:14">
      <c r="J36" s="187">
        <v>40908</v>
      </c>
      <c r="K36" s="188">
        <v>7.2</v>
      </c>
      <c r="L36" s="188">
        <v>2618</v>
      </c>
      <c r="M36" s="188">
        <v>0</v>
      </c>
      <c r="N36" s="188">
        <v>0</v>
      </c>
    </row>
    <row r="37" spans="10:14">
      <c r="J37" s="187">
        <v>40939</v>
      </c>
      <c r="K37" s="188">
        <v>8.24</v>
      </c>
      <c r="L37" s="188">
        <v>84.89</v>
      </c>
      <c r="M37" s="188">
        <v>8.24</v>
      </c>
      <c r="N37" s="188">
        <v>84.89</v>
      </c>
    </row>
    <row r="38" spans="10:14">
      <c r="J38" s="187">
        <v>40968</v>
      </c>
      <c r="K38" s="188">
        <v>77.97</v>
      </c>
      <c r="L38" s="188">
        <v>203.12</v>
      </c>
      <c r="M38" s="188">
        <v>0</v>
      </c>
      <c r="N38" s="188">
        <v>118.23</v>
      </c>
    </row>
    <row r="39" spans="10:14">
      <c r="J39" s="187">
        <v>40999</v>
      </c>
      <c r="K39" s="188">
        <v>64.84</v>
      </c>
      <c r="L39" s="188">
        <v>379.29</v>
      </c>
      <c r="M39" s="188">
        <v>51.91</v>
      </c>
      <c r="N39" s="188">
        <v>176.17</v>
      </c>
    </row>
    <row r="40" spans="10:14">
      <c r="J40" s="187">
        <v>41029</v>
      </c>
      <c r="K40" s="188">
        <v>44.42</v>
      </c>
      <c r="L40" s="188">
        <v>490.02</v>
      </c>
      <c r="M40" s="188">
        <v>1.39</v>
      </c>
      <c r="N40" s="188">
        <v>110.73</v>
      </c>
    </row>
    <row r="41" spans="10:14">
      <c r="J41" s="187">
        <v>41060</v>
      </c>
      <c r="K41" s="188">
        <v>34.86</v>
      </c>
      <c r="L41" s="188">
        <v>657.74</v>
      </c>
      <c r="M41" s="188">
        <v>13</v>
      </c>
      <c r="N41" s="188">
        <v>167.72</v>
      </c>
    </row>
    <row r="42" spans="10:14">
      <c r="J42" s="187">
        <v>41090</v>
      </c>
      <c r="K42" s="188">
        <v>26.3</v>
      </c>
      <c r="L42" s="188">
        <v>927.6</v>
      </c>
      <c r="M42" s="188">
        <v>9.36</v>
      </c>
      <c r="N42" s="188">
        <v>269.8</v>
      </c>
    </row>
    <row r="43" spans="10:14">
      <c r="J43" s="187">
        <v>41121</v>
      </c>
      <c r="K43" s="188">
        <v>28.8</v>
      </c>
      <c r="L43" s="188">
        <v>1104.5999999999999</v>
      </c>
      <c r="M43" s="188">
        <v>43.6</v>
      </c>
      <c r="N43" s="188">
        <v>177.1</v>
      </c>
    </row>
    <row r="44" spans="10:14">
      <c r="J44" s="187">
        <v>41152</v>
      </c>
      <c r="K44" s="188">
        <v>24.3</v>
      </c>
      <c r="L44" s="188">
        <v>1318.2</v>
      </c>
      <c r="M44" s="188">
        <v>5.2</v>
      </c>
      <c r="N44" s="188">
        <v>213.6</v>
      </c>
    </row>
    <row r="45" spans="10:14">
      <c r="J45" s="187">
        <v>41182</v>
      </c>
      <c r="K45" s="188">
        <v>19.2</v>
      </c>
      <c r="L45" s="188">
        <v>1598.9</v>
      </c>
      <c r="M45" s="188">
        <v>-0.11</v>
      </c>
      <c r="N45" s="188">
        <v>280.7</v>
      </c>
    </row>
    <row r="46" spans="10:14">
      <c r="J46" s="187">
        <v>41213</v>
      </c>
      <c r="K46" s="188">
        <v>16.3</v>
      </c>
      <c r="L46" s="188">
        <v>1833.3</v>
      </c>
      <c r="M46" s="188">
        <v>0.09</v>
      </c>
      <c r="N46" s="188">
        <v>234.3</v>
      </c>
    </row>
    <row r="47" spans="10:14">
      <c r="J47" s="187">
        <v>41243</v>
      </c>
      <c r="K47" s="188">
        <v>12.6</v>
      </c>
      <c r="L47" s="188">
        <v>2159.1799999999998</v>
      </c>
      <c r="M47" s="188">
        <v>-4.7699999999999996</v>
      </c>
      <c r="N47" s="188">
        <v>325.89999999999998</v>
      </c>
    </row>
    <row r="48" spans="10:14">
      <c r="J48" s="187">
        <v>41274</v>
      </c>
      <c r="K48" s="188">
        <v>11</v>
      </c>
      <c r="L48" s="188">
        <v>2932</v>
      </c>
      <c r="M48" s="188">
        <v>0</v>
      </c>
      <c r="N48" s="188">
        <v>0</v>
      </c>
    </row>
    <row r="49" spans="10:14">
      <c r="J49" s="187">
        <v>41305</v>
      </c>
      <c r="K49" s="188">
        <v>100.7</v>
      </c>
      <c r="L49" s="188">
        <v>170.34</v>
      </c>
      <c r="M49" s="188">
        <v>100.7</v>
      </c>
      <c r="N49" s="188">
        <v>170.34</v>
      </c>
    </row>
    <row r="50" spans="10:14">
      <c r="J50" s="187">
        <v>41333</v>
      </c>
      <c r="K50" s="188">
        <v>42.7</v>
      </c>
      <c r="L50" s="188">
        <v>289.77999999999997</v>
      </c>
      <c r="M50" s="188">
        <v>1.02</v>
      </c>
      <c r="N50" s="188">
        <v>119.44</v>
      </c>
    </row>
    <row r="51" spans="10:14">
      <c r="J51" s="187">
        <v>41364</v>
      </c>
      <c r="K51" s="188">
        <v>28</v>
      </c>
      <c r="L51" s="188">
        <v>485.59</v>
      </c>
      <c r="M51" s="188">
        <v>11.15</v>
      </c>
      <c r="N51" s="188">
        <v>195.81</v>
      </c>
    </row>
    <row r="52" spans="10:14">
      <c r="J52" s="187">
        <v>41394</v>
      </c>
      <c r="K52" s="188">
        <v>28.643699999999999</v>
      </c>
      <c r="L52" s="188">
        <v>630.38</v>
      </c>
      <c r="M52" s="188">
        <v>30.76</v>
      </c>
      <c r="N52" s="188">
        <v>144.79</v>
      </c>
    </row>
    <row r="53" spans="10:14">
      <c r="J53" s="187">
        <v>41425</v>
      </c>
      <c r="K53" s="188">
        <v>24.89</v>
      </c>
      <c r="L53" s="188">
        <v>821.46</v>
      </c>
      <c r="M53" s="188">
        <v>13.93</v>
      </c>
      <c r="N53" s="188">
        <v>191.08</v>
      </c>
    </row>
    <row r="54" spans="10:14">
      <c r="J54" s="187">
        <v>41455</v>
      </c>
      <c r="K54" s="188">
        <v>14.13</v>
      </c>
      <c r="L54" s="188">
        <v>1058.6199999999999</v>
      </c>
      <c r="M54" s="188">
        <v>-12.1</v>
      </c>
      <c r="N54" s="188">
        <v>237.16</v>
      </c>
    </row>
    <row r="55" spans="10:14">
      <c r="J55" s="187">
        <v>41486</v>
      </c>
      <c r="K55" s="188">
        <v>11.2</v>
      </c>
      <c r="L55" s="188">
        <v>1228.33</v>
      </c>
      <c r="M55" s="188">
        <v>-4.17</v>
      </c>
      <c r="N55" s="188">
        <v>169.71</v>
      </c>
    </row>
    <row r="56" spans="10:14">
      <c r="J56" s="187">
        <v>41517</v>
      </c>
      <c r="K56" s="188">
        <v>9.02</v>
      </c>
      <c r="L56" s="188">
        <v>1437.21</v>
      </c>
      <c r="M56" s="188">
        <v>-2.21</v>
      </c>
      <c r="N56" s="188">
        <v>208.88</v>
      </c>
    </row>
    <row r="57" spans="10:14">
      <c r="J57" s="187">
        <v>41547</v>
      </c>
      <c r="K57" s="188">
        <v>8.67</v>
      </c>
      <c r="L57" s="188">
        <v>1737.6</v>
      </c>
      <c r="M57" s="188">
        <v>7.01</v>
      </c>
      <c r="N57" s="188">
        <v>300.39</v>
      </c>
    </row>
    <row r="58" spans="10:14">
      <c r="J58" s="187">
        <v>41578</v>
      </c>
      <c r="K58" s="188">
        <v>12.65</v>
      </c>
      <c r="L58" s="188">
        <v>2065.2199999999998</v>
      </c>
      <c r="M58" s="188">
        <v>39.83</v>
      </c>
      <c r="N58" s="188">
        <v>327.62</v>
      </c>
    </row>
    <row r="59" spans="10:14">
      <c r="J59" s="187">
        <v>41608</v>
      </c>
      <c r="K59" s="188">
        <v>14.12</v>
      </c>
      <c r="L59" s="188">
        <v>2464.11</v>
      </c>
      <c r="M59" s="188">
        <v>22.4</v>
      </c>
      <c r="N59" s="188">
        <v>398.89</v>
      </c>
    </row>
    <row r="60" spans="10:14">
      <c r="J60" s="187">
        <v>41639</v>
      </c>
      <c r="K60" s="188">
        <v>14.2</v>
      </c>
      <c r="L60" s="188">
        <v>3383</v>
      </c>
      <c r="M60" s="188">
        <v>0</v>
      </c>
      <c r="N60" s="188">
        <v>918.89</v>
      </c>
    </row>
    <row r="61" spans="10:14">
      <c r="J61" s="187">
        <v>41670</v>
      </c>
      <c r="K61" s="188">
        <v>-3.67</v>
      </c>
      <c r="L61" s="188">
        <v>164.53</v>
      </c>
      <c r="M61" s="188">
        <v>-3.67</v>
      </c>
      <c r="N61" s="188">
        <v>164.53</v>
      </c>
    </row>
    <row r="62" spans="10:14">
      <c r="J62" s="187">
        <v>41698</v>
      </c>
      <c r="K62" s="188">
        <v>-12.279400000000001</v>
      </c>
      <c r="L62" s="188">
        <v>254.96</v>
      </c>
      <c r="M62" s="188">
        <v>-24.2883</v>
      </c>
      <c r="N62" s="188">
        <v>90.43</v>
      </c>
    </row>
    <row r="63" spans="10:14">
      <c r="J63" s="187">
        <v>41729</v>
      </c>
      <c r="K63" s="188">
        <v>-4.7492000000000001</v>
      </c>
      <c r="L63" s="188">
        <v>467.51</v>
      </c>
      <c r="M63" s="188">
        <v>8.5490999999999993</v>
      </c>
      <c r="N63" s="188">
        <v>212.55</v>
      </c>
    </row>
    <row r="64" spans="10:14">
      <c r="J64" s="187">
        <v>41759</v>
      </c>
      <c r="K64" s="188">
        <v>-8.4611000000000001</v>
      </c>
      <c r="L64" s="188">
        <v>602.92999999999995</v>
      </c>
      <c r="M64" s="188">
        <v>-6.4714</v>
      </c>
      <c r="N64" s="188">
        <v>135.41999999999999</v>
      </c>
    </row>
    <row r="65" spans="10:14">
      <c r="J65" s="187">
        <v>41790</v>
      </c>
      <c r="K65" s="188">
        <v>-0.10489999999999999</v>
      </c>
      <c r="L65" s="188">
        <v>866.53</v>
      </c>
      <c r="M65" s="188">
        <v>37.950000000000003</v>
      </c>
      <c r="N65" s="188">
        <v>263.60000000000002</v>
      </c>
    </row>
    <row r="66" spans="10:14">
      <c r="J66" s="226">
        <v>41820</v>
      </c>
      <c r="K66" s="227">
        <v>11.4</v>
      </c>
      <c r="L66" s="227">
        <v>1239.68</v>
      </c>
      <c r="M66" s="227">
        <v>57.341000000000001</v>
      </c>
      <c r="N66" s="227">
        <v>373.15</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8"/>
  <sheetViews>
    <sheetView zoomScale="90" zoomScaleNormal="90" workbookViewId="0">
      <selection activeCell="D24" sqref="D24"/>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4"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1" t="s">
        <v>9</v>
      </c>
      <c r="F3" s="28" t="s">
        <v>5</v>
      </c>
    </row>
    <row r="4" spans="1:6" ht="26.25" customHeight="1">
      <c r="A4" s="29">
        <v>41754</v>
      </c>
      <c r="B4" s="212" t="s">
        <v>1958</v>
      </c>
      <c r="C4" s="212" t="s">
        <v>1959</v>
      </c>
      <c r="D4" s="212" t="s">
        <v>1960</v>
      </c>
      <c r="E4" s="274" t="s">
        <v>1947</v>
      </c>
      <c r="F4" s="212"/>
    </row>
    <row r="5" spans="1:6" ht="26.25" customHeight="1">
      <c r="A5" s="29">
        <v>41604</v>
      </c>
      <c r="B5" s="212" t="s">
        <v>1346</v>
      </c>
      <c r="C5" s="212" t="s">
        <v>960</v>
      </c>
      <c r="D5" s="212" t="s">
        <v>958</v>
      </c>
      <c r="E5" s="212" t="s">
        <v>959</v>
      </c>
      <c r="F5" s="212"/>
    </row>
    <row r="6" spans="1:6" ht="27.75" customHeight="1">
      <c r="A6" s="29">
        <v>41566</v>
      </c>
      <c r="B6" s="212" t="s">
        <v>865</v>
      </c>
      <c r="C6" s="212" t="s">
        <v>868</v>
      </c>
      <c r="D6" s="202" t="s">
        <v>869</v>
      </c>
      <c r="E6" s="202" t="s">
        <v>870</v>
      </c>
      <c r="F6" s="212"/>
    </row>
    <row r="7" spans="1:6" s="134" customFormat="1" ht="27.75" customHeight="1">
      <c r="A7" s="220">
        <v>41556</v>
      </c>
      <c r="B7" s="212" t="s">
        <v>847</v>
      </c>
      <c r="C7" s="212" t="s">
        <v>885</v>
      </c>
      <c r="D7" s="221" t="s">
        <v>871</v>
      </c>
      <c r="E7" s="221" t="s">
        <v>872</v>
      </c>
      <c r="F7" s="212"/>
    </row>
    <row r="8" spans="1:6" s="134" customFormat="1" ht="27.75" customHeight="1">
      <c r="A8" s="220">
        <v>41546</v>
      </c>
      <c r="B8" s="212" t="s">
        <v>847</v>
      </c>
      <c r="C8" s="212" t="s">
        <v>886</v>
      </c>
      <c r="D8" s="221" t="s">
        <v>874</v>
      </c>
      <c r="E8" s="221" t="s">
        <v>873</v>
      </c>
      <c r="F8" s="212"/>
    </row>
    <row r="9" spans="1:6" s="134" customFormat="1" ht="27.75" customHeight="1">
      <c r="A9" s="220">
        <v>41545</v>
      </c>
      <c r="B9" s="212" t="s">
        <v>847</v>
      </c>
      <c r="C9" s="212" t="s">
        <v>887</v>
      </c>
      <c r="D9" s="221" t="s">
        <v>876</v>
      </c>
      <c r="E9" s="221" t="s">
        <v>875</v>
      </c>
      <c r="F9" s="212"/>
    </row>
    <row r="10" spans="1:6" s="134" customFormat="1" ht="27.75" customHeight="1">
      <c r="A10" s="220">
        <v>41542</v>
      </c>
      <c r="B10" s="212" t="s">
        <v>847</v>
      </c>
      <c r="C10" s="212" t="s">
        <v>888</v>
      </c>
      <c r="D10" s="221" t="s">
        <v>878</v>
      </c>
      <c r="E10" s="221" t="s">
        <v>877</v>
      </c>
      <c r="F10" s="212"/>
    </row>
    <row r="11" spans="1:6" s="134" customFormat="1" ht="27.75" customHeight="1">
      <c r="A11" s="220">
        <v>41535</v>
      </c>
      <c r="B11" s="212" t="s">
        <v>847</v>
      </c>
      <c r="C11" s="212" t="s">
        <v>889</v>
      </c>
      <c r="D11" s="221" t="s">
        <v>880</v>
      </c>
      <c r="E11" s="221" t="s">
        <v>879</v>
      </c>
      <c r="F11" s="212"/>
    </row>
    <row r="12" spans="1:6" s="134" customFormat="1" ht="27.75" customHeight="1">
      <c r="A12" s="220">
        <v>41534</v>
      </c>
      <c r="B12" s="212" t="s">
        <v>847</v>
      </c>
      <c r="C12" s="212" t="s">
        <v>890</v>
      </c>
      <c r="D12" s="221" t="s">
        <v>882</v>
      </c>
      <c r="E12" s="221" t="s">
        <v>881</v>
      </c>
      <c r="F12" s="212"/>
    </row>
    <row r="13" spans="1:6" s="134" customFormat="1" ht="27.75" customHeight="1">
      <c r="A13" s="220">
        <v>41529</v>
      </c>
      <c r="B13" s="212" t="s">
        <v>847</v>
      </c>
      <c r="C13" s="212" t="s">
        <v>891</v>
      </c>
      <c r="D13" s="221" t="s">
        <v>884</v>
      </c>
      <c r="E13" s="221" t="s">
        <v>883</v>
      </c>
      <c r="F13" s="212"/>
    </row>
    <row r="14" spans="1:6" s="134" customFormat="1" ht="27.75" customHeight="1">
      <c r="A14" s="220">
        <v>41528</v>
      </c>
      <c r="B14" s="212" t="s">
        <v>847</v>
      </c>
      <c r="C14" s="212" t="s">
        <v>867</v>
      </c>
      <c r="D14" s="221" t="s">
        <v>2134</v>
      </c>
      <c r="E14" s="221" t="s">
        <v>866</v>
      </c>
      <c r="F14" s="212"/>
    </row>
    <row r="15" spans="1:6" s="134" customFormat="1" ht="27.75" customHeight="1">
      <c r="A15" s="220">
        <v>41527</v>
      </c>
      <c r="B15" s="212" t="s">
        <v>847</v>
      </c>
      <c r="C15" s="221" t="s">
        <v>848</v>
      </c>
      <c r="D15" s="221" t="s">
        <v>849</v>
      </c>
      <c r="E15" s="221" t="s">
        <v>850</v>
      </c>
      <c r="F15" s="212"/>
    </row>
    <row r="16" spans="1:6" s="134" customFormat="1" ht="27.75" customHeight="1">
      <c r="A16" s="220">
        <v>41519</v>
      </c>
      <c r="B16" s="212" t="s">
        <v>851</v>
      </c>
      <c r="C16" s="221" t="s">
        <v>852</v>
      </c>
      <c r="D16" s="221" t="s">
        <v>853</v>
      </c>
      <c r="E16" s="221" t="s">
        <v>854</v>
      </c>
      <c r="F16" s="212"/>
    </row>
    <row r="17" spans="1:6" s="134" customFormat="1" ht="27.75" customHeight="1">
      <c r="A17" s="220">
        <v>41498</v>
      </c>
      <c r="B17" s="212" t="s">
        <v>855</v>
      </c>
      <c r="C17" s="221" t="s">
        <v>856</v>
      </c>
      <c r="D17" s="221" t="s">
        <v>857</v>
      </c>
      <c r="E17" s="221" t="s">
        <v>858</v>
      </c>
      <c r="F17" s="212"/>
    </row>
    <row r="18" spans="1:6" s="134" customFormat="1" ht="27.75" customHeight="1">
      <c r="A18" s="220">
        <v>41492</v>
      </c>
      <c r="B18" s="212" t="s">
        <v>859</v>
      </c>
      <c r="C18" s="221" t="s">
        <v>860</v>
      </c>
      <c r="D18" s="221" t="s">
        <v>861</v>
      </c>
      <c r="E18" s="221" t="s">
        <v>862</v>
      </c>
      <c r="F18" s="212"/>
    </row>
    <row r="19" spans="1:6" s="134" customFormat="1" ht="27.75" customHeight="1">
      <c r="A19" s="220">
        <v>41485</v>
      </c>
      <c r="B19" s="212" t="s">
        <v>859</v>
      </c>
      <c r="C19" s="221" t="s">
        <v>852</v>
      </c>
      <c r="D19" s="222" t="s">
        <v>863</v>
      </c>
      <c r="E19" s="221" t="s">
        <v>864</v>
      </c>
      <c r="F19" s="212"/>
    </row>
    <row r="20" spans="1:6" ht="27.75" customHeight="1">
      <c r="A20" s="29"/>
      <c r="B20" s="166" t="s">
        <v>593</v>
      </c>
      <c r="C20" s="166" t="s">
        <v>404</v>
      </c>
      <c r="D20" s="171" t="s">
        <v>589</v>
      </c>
      <c r="E20" s="165" t="s">
        <v>594</v>
      </c>
      <c r="F20" s="166"/>
    </row>
    <row r="21" spans="1:6" ht="27.75" customHeight="1">
      <c r="A21" s="29"/>
      <c r="B21" s="172" t="s">
        <v>163</v>
      </c>
      <c r="C21" s="166" t="s">
        <v>590</v>
      </c>
      <c r="D21" s="171" t="s">
        <v>588</v>
      </c>
      <c r="E21" s="165" t="s">
        <v>591</v>
      </c>
      <c r="F21" s="166" t="s">
        <v>592</v>
      </c>
    </row>
    <row r="22" spans="1:6" ht="27.75" customHeight="1">
      <c r="A22" s="29">
        <v>41297</v>
      </c>
      <c r="B22" s="161" t="s">
        <v>200</v>
      </c>
      <c r="C22" s="166" t="s">
        <v>406</v>
      </c>
      <c r="D22" s="165" t="s">
        <v>555</v>
      </c>
      <c r="E22" s="165" t="s">
        <v>556</v>
      </c>
      <c r="F22" s="161"/>
    </row>
    <row r="23" spans="1:6" ht="27.75" customHeight="1">
      <c r="A23" s="29">
        <v>41299</v>
      </c>
      <c r="B23" s="157" t="s">
        <v>514</v>
      </c>
      <c r="C23" s="157" t="s">
        <v>394</v>
      </c>
      <c r="D23" s="158" t="s">
        <v>510</v>
      </c>
      <c r="E23" s="156" t="s">
        <v>511</v>
      </c>
      <c r="F23" s="159" t="s">
        <v>513</v>
      </c>
    </row>
    <row r="24" spans="1:6" ht="27.75" customHeight="1">
      <c r="A24" s="29">
        <v>41297</v>
      </c>
      <c r="B24" s="155" t="s">
        <v>506</v>
      </c>
      <c r="C24" s="155" t="s">
        <v>406</v>
      </c>
      <c r="D24" s="156" t="s">
        <v>505</v>
      </c>
      <c r="E24" s="156" t="s">
        <v>507</v>
      </c>
      <c r="F24" s="157" t="s">
        <v>512</v>
      </c>
    </row>
    <row r="25" spans="1:6" ht="27.75" customHeight="1">
      <c r="A25" s="29">
        <v>41291</v>
      </c>
      <c r="B25" s="161" t="s">
        <v>559</v>
      </c>
      <c r="C25" s="161" t="s">
        <v>404</v>
      </c>
      <c r="D25" s="158" t="s">
        <v>557</v>
      </c>
      <c r="E25" s="158" t="s">
        <v>558</v>
      </c>
      <c r="F25" s="161"/>
    </row>
    <row r="26" spans="1:6" ht="27.75" customHeight="1">
      <c r="A26" s="29"/>
      <c r="B26" s="142" t="s">
        <v>164</v>
      </c>
      <c r="C26" s="142" t="s">
        <v>459</v>
      </c>
      <c r="D26" s="144" t="s">
        <v>458</v>
      </c>
      <c r="E26" s="144" t="s">
        <v>460</v>
      </c>
      <c r="F26" s="138"/>
    </row>
    <row r="27" spans="1:6" ht="27.75" customHeight="1">
      <c r="A27" s="29">
        <v>41284</v>
      </c>
      <c r="B27" s="127" t="s">
        <v>161</v>
      </c>
      <c r="C27" s="127" t="s">
        <v>387</v>
      </c>
      <c r="D27" s="140" t="s">
        <v>388</v>
      </c>
      <c r="E27" s="110" t="s">
        <v>389</v>
      </c>
      <c r="F27" s="127"/>
    </row>
    <row r="28" spans="1:6" ht="27.75" customHeight="1">
      <c r="A28" s="29">
        <v>41276</v>
      </c>
      <c r="B28" s="30" t="s">
        <v>164</v>
      </c>
      <c r="C28" s="138" t="s">
        <v>406</v>
      </c>
      <c r="D28" s="140" t="s">
        <v>160</v>
      </c>
      <c r="E28" s="110" t="s">
        <v>390</v>
      </c>
      <c r="F28" s="127" t="s">
        <v>391</v>
      </c>
    </row>
    <row r="29" spans="1:6" ht="27.75" customHeight="1">
      <c r="A29" s="29"/>
      <c r="B29" s="30" t="s">
        <v>164</v>
      </c>
      <c r="C29" s="30"/>
      <c r="D29" s="140" t="s">
        <v>158</v>
      </c>
      <c r="E29" s="110"/>
      <c r="F29" s="30"/>
    </row>
    <row r="30" spans="1:6" ht="27.75" customHeight="1">
      <c r="A30" s="29"/>
      <c r="B30" s="30" t="s">
        <v>164</v>
      </c>
      <c r="C30" s="30"/>
      <c r="D30" s="110" t="s">
        <v>157</v>
      </c>
      <c r="E30" s="110" t="s">
        <v>159</v>
      </c>
      <c r="F30" s="30"/>
    </row>
    <row r="31" spans="1:6" ht="27.75" customHeight="1">
      <c r="A31" s="29">
        <v>41244</v>
      </c>
      <c r="B31" s="30" t="s">
        <v>165</v>
      </c>
      <c r="C31" s="138" t="s">
        <v>394</v>
      </c>
      <c r="D31" s="140" t="s">
        <v>156</v>
      </c>
      <c r="E31" s="140" t="s">
        <v>418</v>
      </c>
      <c r="F31" s="30"/>
    </row>
    <row r="32" spans="1:6" ht="27.75" customHeight="1">
      <c r="A32" s="29">
        <v>41190</v>
      </c>
      <c r="B32" s="30" t="s">
        <v>169</v>
      </c>
      <c r="C32" s="138" t="s">
        <v>421</v>
      </c>
      <c r="D32" s="140" t="s">
        <v>155</v>
      </c>
      <c r="E32" s="140" t="s">
        <v>423</v>
      </c>
      <c r="F32" s="30"/>
    </row>
    <row r="33" spans="1:6" ht="27.75" customHeight="1">
      <c r="A33" s="29">
        <v>41142</v>
      </c>
      <c r="B33" s="30" t="s">
        <v>161</v>
      </c>
      <c r="C33" s="138" t="s">
        <v>422</v>
      </c>
      <c r="D33" s="140" t="s">
        <v>426</v>
      </c>
      <c r="E33" s="140" t="s">
        <v>424</v>
      </c>
      <c r="F33" s="30"/>
    </row>
    <row r="34" spans="1:6" ht="27.75" customHeight="1">
      <c r="A34" s="29">
        <v>41135</v>
      </c>
      <c r="B34" s="30" t="s">
        <v>168</v>
      </c>
      <c r="C34" s="138" t="s">
        <v>428</v>
      </c>
      <c r="D34" s="140" t="s">
        <v>427</v>
      </c>
      <c r="E34" s="140" t="s">
        <v>429</v>
      </c>
      <c r="F34" s="30"/>
    </row>
    <row r="35" spans="1:6" ht="27.75" customHeight="1">
      <c r="A35" s="29">
        <v>41127</v>
      </c>
      <c r="B35" s="30" t="s">
        <v>163</v>
      </c>
      <c r="C35" s="138" t="s">
        <v>406</v>
      </c>
      <c r="D35" s="140" t="s">
        <v>153</v>
      </c>
      <c r="E35" s="140" t="s">
        <v>430</v>
      </c>
      <c r="F35" s="30"/>
    </row>
    <row r="36" spans="1:6" ht="27.75" customHeight="1">
      <c r="A36" s="29">
        <v>41110</v>
      </c>
      <c r="B36" s="30" t="s">
        <v>167</v>
      </c>
      <c r="C36" s="138" t="s">
        <v>420</v>
      </c>
      <c r="D36" s="140" t="s">
        <v>425</v>
      </c>
      <c r="E36" s="110"/>
      <c r="F36" s="30"/>
    </row>
    <row r="37" spans="1:6" ht="27.75" customHeight="1">
      <c r="A37" s="29">
        <v>41099</v>
      </c>
      <c r="B37" s="30" t="s">
        <v>163</v>
      </c>
      <c r="C37" s="138" t="s">
        <v>406</v>
      </c>
      <c r="D37" s="140" t="s">
        <v>152</v>
      </c>
      <c r="E37" s="140" t="s">
        <v>432</v>
      </c>
      <c r="F37" s="30"/>
    </row>
    <row r="38" spans="1:6" ht="27.75" customHeight="1">
      <c r="A38" s="29">
        <v>41050</v>
      </c>
      <c r="B38" s="30" t="s">
        <v>200</v>
      </c>
      <c r="C38" s="138" t="s">
        <v>416</v>
      </c>
      <c r="D38" s="140" t="s">
        <v>392</v>
      </c>
      <c r="E38" s="139" t="s">
        <v>417</v>
      </c>
      <c r="F38" s="30"/>
    </row>
    <row r="39" spans="1:6" ht="27.75" customHeight="1">
      <c r="A39" s="29">
        <v>41045</v>
      </c>
      <c r="B39" s="30" t="s">
        <v>161</v>
      </c>
      <c r="C39" s="138" t="s">
        <v>415</v>
      </c>
      <c r="D39" s="140" t="s">
        <v>151</v>
      </c>
      <c r="E39" s="139" t="s">
        <v>434</v>
      </c>
      <c r="F39" s="30"/>
    </row>
    <row r="40" spans="1:6" ht="27.75" customHeight="1">
      <c r="A40" s="29">
        <v>41018</v>
      </c>
      <c r="B40" s="30" t="s">
        <v>161</v>
      </c>
      <c r="C40" s="138" t="s">
        <v>406</v>
      </c>
      <c r="D40" s="140" t="s">
        <v>412</v>
      </c>
      <c r="E40" s="139" t="s">
        <v>414</v>
      </c>
      <c r="F40" s="30"/>
    </row>
    <row r="41" spans="1:6" ht="27.75" customHeight="1">
      <c r="A41" s="29">
        <v>41018</v>
      </c>
      <c r="B41" s="30" t="s">
        <v>169</v>
      </c>
      <c r="C41" s="138" t="s">
        <v>406</v>
      </c>
      <c r="D41" s="110" t="s">
        <v>150</v>
      </c>
      <c r="E41" s="139" t="s">
        <v>413</v>
      </c>
      <c r="F41" s="30"/>
    </row>
    <row r="42" spans="1:6" ht="27.75" customHeight="1">
      <c r="A42" s="29">
        <v>41012</v>
      </c>
      <c r="B42" s="30" t="s">
        <v>200</v>
      </c>
      <c r="C42" s="138" t="s">
        <v>431</v>
      </c>
      <c r="D42" s="140" t="s">
        <v>154</v>
      </c>
      <c r="E42" s="140" t="s">
        <v>433</v>
      </c>
      <c r="F42" s="30"/>
    </row>
    <row r="43" spans="1:6" ht="27.75" customHeight="1">
      <c r="A43" s="29">
        <v>40996</v>
      </c>
      <c r="B43" s="30" t="s">
        <v>169</v>
      </c>
      <c r="C43" s="127" t="s">
        <v>394</v>
      </c>
      <c r="D43" s="140" t="s">
        <v>395</v>
      </c>
      <c r="E43" s="120" t="s">
        <v>300</v>
      </c>
      <c r="F43" s="30"/>
    </row>
    <row r="44" spans="1:6" ht="27.75" customHeight="1">
      <c r="A44" s="29">
        <v>40991</v>
      </c>
      <c r="B44" s="30" t="s">
        <v>170</v>
      </c>
      <c r="C44" s="138" t="s">
        <v>404</v>
      </c>
      <c r="D44" s="140" t="s">
        <v>149</v>
      </c>
      <c r="E44" s="139" t="s">
        <v>411</v>
      </c>
      <c r="F44" s="30"/>
    </row>
    <row r="45" spans="1:6" ht="27.75" customHeight="1">
      <c r="A45" s="29">
        <v>40989</v>
      </c>
      <c r="B45" s="30" t="s">
        <v>167</v>
      </c>
      <c r="C45" s="127" t="s">
        <v>396</v>
      </c>
      <c r="D45" s="110" t="s">
        <v>393</v>
      </c>
      <c r="E45" s="120" t="s">
        <v>397</v>
      </c>
      <c r="F45" s="30"/>
    </row>
    <row r="46" spans="1:6" ht="27.75" customHeight="1">
      <c r="A46" s="29">
        <v>40959</v>
      </c>
      <c r="B46" s="30" t="s">
        <v>171</v>
      </c>
      <c r="C46" s="30"/>
      <c r="D46" s="140" t="s">
        <v>405</v>
      </c>
      <c r="E46" s="139" t="s">
        <v>408</v>
      </c>
      <c r="F46" s="30"/>
    </row>
    <row r="47" spans="1:6" ht="27.75" customHeight="1">
      <c r="A47" s="29">
        <v>40945</v>
      </c>
      <c r="B47" s="30" t="s">
        <v>166</v>
      </c>
      <c r="C47" s="138" t="s">
        <v>406</v>
      </c>
      <c r="D47" s="202" t="s">
        <v>694</v>
      </c>
      <c r="E47" s="202" t="s">
        <v>419</v>
      </c>
      <c r="F47" s="30"/>
    </row>
    <row r="48" spans="1:6" ht="27.75" customHeight="1">
      <c r="A48" s="29">
        <v>40920</v>
      </c>
      <c r="B48" s="30" t="s">
        <v>164</v>
      </c>
      <c r="C48" s="138" t="s">
        <v>406</v>
      </c>
      <c r="D48" s="202" t="s">
        <v>147</v>
      </c>
      <c r="E48" s="139" t="s">
        <v>407</v>
      </c>
      <c r="F48" s="30"/>
    </row>
    <row r="49" spans="1:6" ht="27.75" customHeight="1">
      <c r="A49" s="29">
        <v>40905</v>
      </c>
      <c r="B49" s="30" t="s">
        <v>172</v>
      </c>
      <c r="C49" s="138" t="s">
        <v>409</v>
      </c>
      <c r="D49" s="140" t="s">
        <v>148</v>
      </c>
      <c r="E49" s="139" t="s">
        <v>410</v>
      </c>
      <c r="F49" s="30"/>
    </row>
    <row r="50" spans="1:6" ht="26.25" customHeight="1">
      <c r="A50" s="29">
        <v>40887</v>
      </c>
      <c r="B50" s="30" t="s">
        <v>200</v>
      </c>
      <c r="C50" s="138" t="s">
        <v>394</v>
      </c>
      <c r="D50" s="140" t="s">
        <v>398</v>
      </c>
      <c r="E50" s="139" t="s">
        <v>399</v>
      </c>
      <c r="F50" s="30"/>
    </row>
    <row r="51" spans="1:6" ht="27.75" customHeight="1">
      <c r="A51" s="29">
        <v>40879</v>
      </c>
      <c r="B51" s="30" t="s">
        <v>161</v>
      </c>
      <c r="C51" s="30"/>
      <c r="D51" s="140" t="s">
        <v>146</v>
      </c>
      <c r="E51" s="120"/>
      <c r="F51" s="30"/>
    </row>
    <row r="52" spans="1:6" ht="27.75" customHeight="1">
      <c r="A52" s="29">
        <v>40876</v>
      </c>
      <c r="B52" s="30" t="s">
        <v>162</v>
      </c>
      <c r="C52" s="138" t="s">
        <v>401</v>
      </c>
      <c r="D52" s="140" t="s">
        <v>400</v>
      </c>
      <c r="E52" s="139" t="s">
        <v>402</v>
      </c>
      <c r="F52" s="30"/>
    </row>
    <row r="53" spans="1:6" ht="27.75" customHeight="1">
      <c r="A53" s="29">
        <v>40703</v>
      </c>
      <c r="B53" s="30" t="s">
        <v>163</v>
      </c>
      <c r="C53" s="138" t="s">
        <v>404</v>
      </c>
      <c r="D53" s="140" t="s">
        <v>145</v>
      </c>
      <c r="E53" s="139" t="s">
        <v>403</v>
      </c>
      <c r="F53" s="30"/>
    </row>
    <row r="54" spans="1:6" s="26" customFormat="1">
      <c r="A54" s="25"/>
      <c r="B54" s="25"/>
      <c r="C54" s="25"/>
      <c r="D54" s="331"/>
      <c r="E54" s="331"/>
    </row>
    <row r="55" spans="1:6" s="26" customFormat="1">
      <c r="A55" s="25"/>
      <c r="B55" s="25"/>
      <c r="C55" s="25"/>
      <c r="D55" s="331"/>
      <c r="E55" s="331"/>
    </row>
    <row r="56" spans="1:6" s="26" customFormat="1">
      <c r="A56" s="25"/>
      <c r="B56" s="25"/>
      <c r="C56" s="25"/>
      <c r="D56" s="331"/>
      <c r="E56" s="331"/>
    </row>
    <row r="57" spans="1:6" s="26" customFormat="1">
      <c r="A57" s="25"/>
      <c r="B57" s="25"/>
      <c r="C57" s="25"/>
      <c r="D57" s="331"/>
      <c r="E57" s="331"/>
    </row>
    <row r="58" spans="1:6" s="26" customFormat="1">
      <c r="A58" s="25"/>
      <c r="B58" s="25"/>
      <c r="C58" s="25"/>
      <c r="D58" s="331"/>
      <c r="E58" s="331"/>
    </row>
    <row r="59" spans="1:6" s="26" customFormat="1">
      <c r="A59" s="25"/>
      <c r="B59" s="25"/>
      <c r="C59" s="25"/>
      <c r="D59" s="331"/>
      <c r="E59" s="331"/>
    </row>
    <row r="60" spans="1:6" s="26" customFormat="1">
      <c r="A60" s="25"/>
      <c r="B60" s="25"/>
      <c r="C60" s="25"/>
      <c r="D60" s="331"/>
      <c r="E60" s="331"/>
    </row>
    <row r="61" spans="1:6" s="26" customFormat="1">
      <c r="A61" s="25"/>
      <c r="B61" s="25"/>
      <c r="C61" s="25"/>
      <c r="D61" s="331"/>
      <c r="E61" s="331"/>
    </row>
    <row r="62" spans="1:6" s="26" customFormat="1">
      <c r="A62" s="25"/>
      <c r="B62" s="25"/>
      <c r="C62" s="25"/>
      <c r="D62" s="331"/>
      <c r="E62" s="331"/>
    </row>
    <row r="63" spans="1:6" s="26" customFormat="1">
      <c r="A63" s="25"/>
      <c r="B63" s="25"/>
      <c r="C63" s="25"/>
      <c r="D63" s="331"/>
      <c r="E63" s="331"/>
    </row>
    <row r="64" spans="1:6" s="26" customFormat="1">
      <c r="A64" s="25"/>
      <c r="B64" s="25"/>
      <c r="C64" s="25"/>
      <c r="D64" s="331"/>
      <c r="E64" s="331"/>
    </row>
    <row r="65" spans="1:5" s="26" customFormat="1">
      <c r="A65" s="25"/>
      <c r="B65" s="25"/>
      <c r="C65" s="25"/>
      <c r="D65" s="331"/>
      <c r="E65" s="331"/>
    </row>
    <row r="66" spans="1:5" s="26" customFormat="1">
      <c r="A66" s="25"/>
      <c r="B66" s="25"/>
      <c r="C66" s="25"/>
      <c r="D66" s="331"/>
      <c r="E66" s="331"/>
    </row>
    <row r="67" spans="1:5" s="26" customFormat="1">
      <c r="A67" s="25"/>
      <c r="B67" s="25"/>
      <c r="C67" s="25"/>
      <c r="D67" s="331"/>
      <c r="E67" s="331"/>
    </row>
    <row r="68" spans="1:5" s="26" customFormat="1">
      <c r="A68" s="25"/>
      <c r="B68" s="25"/>
      <c r="C68" s="25"/>
      <c r="D68" s="331"/>
      <c r="E68" s="331"/>
    </row>
    <row r="69" spans="1:5" s="26" customFormat="1">
      <c r="A69" s="25"/>
      <c r="B69" s="25"/>
      <c r="C69" s="25"/>
      <c r="D69" s="331"/>
      <c r="E69" s="331"/>
    </row>
    <row r="70" spans="1:5" s="26" customFormat="1">
      <c r="A70" s="25"/>
      <c r="B70" s="25"/>
      <c r="C70" s="25"/>
      <c r="D70" s="331"/>
      <c r="E70" s="331"/>
    </row>
    <row r="71" spans="1:5" s="26" customFormat="1">
      <c r="A71" s="25"/>
      <c r="B71" s="25"/>
      <c r="C71" s="25"/>
      <c r="D71" s="331"/>
      <c r="E71" s="331"/>
    </row>
    <row r="72" spans="1:5" s="26" customFormat="1">
      <c r="A72" s="25"/>
      <c r="B72" s="25"/>
      <c r="C72" s="25"/>
      <c r="D72" s="331"/>
      <c r="E72" s="331"/>
    </row>
    <row r="73" spans="1:5">
      <c r="D73" s="331"/>
      <c r="E73" s="331"/>
    </row>
    <row r="74" spans="1:5">
      <c r="D74" s="331"/>
      <c r="E74" s="331"/>
    </row>
    <row r="75" spans="1:5">
      <c r="D75" s="331"/>
      <c r="E75" s="331"/>
    </row>
    <row r="76" spans="1:5">
      <c r="D76" s="331"/>
      <c r="E76" s="331"/>
    </row>
    <row r="77" spans="1:5">
      <c r="D77" s="331"/>
      <c r="E77" s="331"/>
    </row>
    <row r="78" spans="1:5">
      <c r="D78" s="331"/>
      <c r="E78" s="331"/>
    </row>
    <row r="79" spans="1:5">
      <c r="D79" s="331"/>
      <c r="E79" s="331"/>
    </row>
    <row r="80" spans="1:5">
      <c r="D80" s="331"/>
      <c r="E80" s="331"/>
    </row>
    <row r="81" spans="4:5">
      <c r="D81" s="331"/>
      <c r="E81" s="331"/>
    </row>
    <row r="82" spans="4:5">
      <c r="D82" s="331"/>
      <c r="E82" s="331"/>
    </row>
    <row r="83" spans="4:5">
      <c r="D83" s="331"/>
      <c r="E83" s="331"/>
    </row>
    <row r="84" spans="4:5">
      <c r="D84" s="331"/>
      <c r="E84" s="331"/>
    </row>
    <row r="85" spans="4:5">
      <c r="D85" s="331"/>
      <c r="E85" s="331"/>
    </row>
    <row r="86" spans="4:5">
      <c r="D86" s="331"/>
      <c r="E86" s="331"/>
    </row>
    <row r="87" spans="4:5">
      <c r="D87" s="331"/>
      <c r="E87" s="331"/>
    </row>
    <row r="88" spans="4:5">
      <c r="D88" s="331"/>
      <c r="E88" s="331"/>
    </row>
  </sheetData>
  <mergeCells count="35">
    <mergeCell ref="D59:E59"/>
    <mergeCell ref="D54:E54"/>
    <mergeCell ref="D55:E55"/>
    <mergeCell ref="D56:E56"/>
    <mergeCell ref="D57:E57"/>
    <mergeCell ref="D58:E58"/>
    <mergeCell ref="D60:E60"/>
    <mergeCell ref="D61:E61"/>
    <mergeCell ref="D62:E62"/>
    <mergeCell ref="D63:E63"/>
    <mergeCell ref="D64:E64"/>
    <mergeCell ref="D78:E78"/>
    <mergeCell ref="D65:E65"/>
    <mergeCell ref="D66:E66"/>
    <mergeCell ref="D67:E67"/>
    <mergeCell ref="D68:E68"/>
    <mergeCell ref="D69:E69"/>
    <mergeCell ref="D70:E70"/>
    <mergeCell ref="D71:E71"/>
    <mergeCell ref="D72:E72"/>
    <mergeCell ref="D73:E73"/>
    <mergeCell ref="D77:E77"/>
    <mergeCell ref="D74:E74"/>
    <mergeCell ref="D75:E75"/>
    <mergeCell ref="D76:E76"/>
    <mergeCell ref="D79:E79"/>
    <mergeCell ref="D86:E86"/>
    <mergeCell ref="D87:E87"/>
    <mergeCell ref="D88:E88"/>
    <mergeCell ref="D80:E80"/>
    <mergeCell ref="D81:E81"/>
    <mergeCell ref="D82:E82"/>
    <mergeCell ref="D83:E83"/>
    <mergeCell ref="D84:E84"/>
    <mergeCell ref="D85:E85"/>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0"/>
  <sheetViews>
    <sheetView topLeftCell="A7" zoomScaleNormal="100" zoomScaleSheetLayoutView="100" workbookViewId="0">
      <selection activeCell="E23" sqref="E23"/>
    </sheetView>
  </sheetViews>
  <sheetFormatPr defaultRowHeight="12.75"/>
  <cols>
    <col min="1" max="1" width="10.75" style="231" bestFit="1" customWidth="1"/>
    <col min="2" max="2" width="11" style="231" bestFit="1" customWidth="1"/>
    <col min="3" max="3" width="6.625" style="231" bestFit="1" customWidth="1"/>
    <col min="4" max="4" width="54" style="231" bestFit="1" customWidth="1"/>
    <col min="5" max="5" width="255.625" style="232" bestFit="1" customWidth="1"/>
    <col min="6" max="6" width="255.625" style="231" bestFit="1" customWidth="1"/>
    <col min="7" max="7" width="11.875" style="231" bestFit="1" customWidth="1"/>
    <col min="8" max="16384" width="9" style="231"/>
  </cols>
  <sheetData>
    <row r="2" spans="1:7" ht="30" customHeight="1"/>
    <row r="3" spans="1:7" s="237" customFormat="1" ht="27.75" customHeight="1">
      <c r="A3" s="233" t="s">
        <v>1348</v>
      </c>
      <c r="B3" s="233" t="s">
        <v>1349</v>
      </c>
      <c r="C3" s="233" t="s">
        <v>1350</v>
      </c>
      <c r="D3" s="234" t="s">
        <v>3</v>
      </c>
      <c r="E3" s="235" t="s">
        <v>4</v>
      </c>
      <c r="F3" s="236" t="s">
        <v>5</v>
      </c>
      <c r="G3" s="233" t="s">
        <v>1351</v>
      </c>
    </row>
    <row r="4" spans="1:7" s="237" customFormat="1" ht="30" customHeight="1">
      <c r="A4" s="238">
        <v>41848</v>
      </c>
      <c r="B4" s="239" t="s">
        <v>2058</v>
      </c>
      <c r="C4" s="240" t="s">
        <v>2059</v>
      </c>
      <c r="D4" s="241" t="s">
        <v>2060</v>
      </c>
      <c r="E4" s="290" t="s">
        <v>2061</v>
      </c>
      <c r="F4" s="241"/>
      <c r="G4" s="242"/>
    </row>
    <row r="5" spans="1:7" s="237" customFormat="1" ht="30" customHeight="1">
      <c r="A5" s="238">
        <v>41848</v>
      </c>
      <c r="B5" s="239" t="s">
        <v>2058</v>
      </c>
      <c r="C5" s="240" t="s">
        <v>2062</v>
      </c>
      <c r="D5" s="241" t="s">
        <v>2063</v>
      </c>
      <c r="E5" s="274" t="s">
        <v>2064</v>
      </c>
      <c r="F5" s="241"/>
      <c r="G5" s="242"/>
    </row>
    <row r="6" spans="1:7" s="237" customFormat="1" ht="30" customHeight="1">
      <c r="A6" s="238">
        <v>41848</v>
      </c>
      <c r="B6" s="239" t="s">
        <v>2065</v>
      </c>
      <c r="C6" s="240" t="s">
        <v>2062</v>
      </c>
      <c r="D6" s="241" t="s">
        <v>2066</v>
      </c>
      <c r="E6" s="290" t="s">
        <v>2067</v>
      </c>
      <c r="F6" s="241"/>
      <c r="G6" s="242"/>
    </row>
    <row r="7" spans="1:7" s="237" customFormat="1" ht="30" customHeight="1">
      <c r="A7" s="238">
        <v>41848</v>
      </c>
      <c r="B7" s="239" t="s">
        <v>2068</v>
      </c>
      <c r="C7" s="240" t="s">
        <v>2062</v>
      </c>
      <c r="D7" s="241" t="s">
        <v>2069</v>
      </c>
      <c r="E7" s="294" t="s">
        <v>2070</v>
      </c>
      <c r="F7" s="241"/>
      <c r="G7" s="242"/>
    </row>
    <row r="8" spans="1:7" s="237" customFormat="1" ht="30" customHeight="1">
      <c r="A8" s="293" t="s">
        <v>2071</v>
      </c>
      <c r="B8" s="239" t="s">
        <v>2065</v>
      </c>
      <c r="C8" s="240" t="s">
        <v>2062</v>
      </c>
      <c r="D8" s="241" t="s">
        <v>2072</v>
      </c>
      <c r="E8" s="239" t="s">
        <v>2136</v>
      </c>
      <c r="F8" s="241"/>
      <c r="G8" s="242"/>
    </row>
    <row r="9" spans="1:7" s="237" customFormat="1" ht="30" customHeight="1">
      <c r="A9" s="293" t="s">
        <v>2071</v>
      </c>
      <c r="B9" s="239" t="s">
        <v>2084</v>
      </c>
      <c r="C9" s="240" t="s">
        <v>2073</v>
      </c>
      <c r="D9" s="241" t="s">
        <v>2074</v>
      </c>
      <c r="E9" s="290" t="s">
        <v>2075</v>
      </c>
      <c r="F9" s="241"/>
      <c r="G9" s="242"/>
    </row>
    <row r="10" spans="1:7" s="237" customFormat="1" ht="30" customHeight="1">
      <c r="A10" s="238">
        <v>41845</v>
      </c>
      <c r="B10" s="239" t="s">
        <v>2068</v>
      </c>
      <c r="C10" s="240" t="s">
        <v>2062</v>
      </c>
      <c r="D10" s="241" t="s">
        <v>2135</v>
      </c>
      <c r="E10" s="274" t="s">
        <v>2076</v>
      </c>
      <c r="F10" s="241"/>
      <c r="G10" s="242"/>
    </row>
    <row r="11" spans="1:7" s="237" customFormat="1" ht="30" customHeight="1">
      <c r="A11" s="293" t="s">
        <v>2071</v>
      </c>
      <c r="B11" s="239" t="s">
        <v>2068</v>
      </c>
      <c r="C11" s="240" t="s">
        <v>2073</v>
      </c>
      <c r="D11" s="241" t="s">
        <v>2077</v>
      </c>
      <c r="E11" s="274" t="s">
        <v>2078</v>
      </c>
      <c r="F11" s="241"/>
      <c r="G11" s="242"/>
    </row>
    <row r="12" spans="1:7" s="237" customFormat="1" ht="30" customHeight="1">
      <c r="A12" s="293" t="s">
        <v>2071</v>
      </c>
      <c r="B12" s="239" t="s">
        <v>2081</v>
      </c>
      <c r="C12" s="240" t="s">
        <v>2080</v>
      </c>
      <c r="D12" s="241" t="s">
        <v>2079</v>
      </c>
      <c r="E12" s="274" t="s">
        <v>2082</v>
      </c>
      <c r="F12" s="241"/>
      <c r="G12" s="242"/>
    </row>
    <row r="13" spans="1:7" s="237" customFormat="1" ht="36.75" customHeight="1">
      <c r="A13" s="293" t="s">
        <v>2085</v>
      </c>
      <c r="B13" s="239" t="s">
        <v>2084</v>
      </c>
      <c r="C13" s="240" t="s">
        <v>2062</v>
      </c>
      <c r="D13" s="241" t="s">
        <v>2083</v>
      </c>
      <c r="E13" s="290" t="s">
        <v>2127</v>
      </c>
      <c r="F13" s="241"/>
      <c r="G13" s="242"/>
    </row>
    <row r="14" spans="1:7" s="237" customFormat="1" ht="30" customHeight="1">
      <c r="A14" s="293" t="s">
        <v>2120</v>
      </c>
      <c r="B14" s="239" t="s">
        <v>2086</v>
      </c>
      <c r="C14" s="240" t="s">
        <v>2087</v>
      </c>
      <c r="D14" s="241" t="s">
        <v>2088</v>
      </c>
      <c r="E14" s="274" t="s">
        <v>2119</v>
      </c>
      <c r="F14" s="241"/>
      <c r="G14" s="242"/>
    </row>
    <row r="15" spans="1:7" s="237" customFormat="1" ht="30" customHeight="1">
      <c r="A15" s="293" t="s">
        <v>2120</v>
      </c>
      <c r="B15" s="239" t="s">
        <v>2084</v>
      </c>
      <c r="C15" s="240" t="s">
        <v>2122</v>
      </c>
      <c r="D15" s="291" t="s">
        <v>2121</v>
      </c>
      <c r="E15" s="290" t="s">
        <v>2133</v>
      </c>
      <c r="F15" s="241"/>
      <c r="G15" s="242"/>
    </row>
    <row r="16" spans="1:7" s="237" customFormat="1" ht="23.25" customHeight="1">
      <c r="A16" s="293" t="s">
        <v>2124</v>
      </c>
      <c r="B16" s="239" t="s">
        <v>2123</v>
      </c>
      <c r="C16" s="240" t="s">
        <v>2122</v>
      </c>
      <c r="D16" s="241" t="s">
        <v>2125</v>
      </c>
      <c r="E16" s="290" t="s">
        <v>2126</v>
      </c>
      <c r="F16" s="241"/>
      <c r="G16" s="242"/>
    </row>
    <row r="17" spans="1:7" s="237" customFormat="1" ht="26.25" customHeight="1">
      <c r="A17" s="293" t="s">
        <v>2128</v>
      </c>
      <c r="B17" s="239" t="s">
        <v>2129</v>
      </c>
      <c r="C17" s="240" t="s">
        <v>2130</v>
      </c>
      <c r="D17" s="241" t="s">
        <v>2131</v>
      </c>
      <c r="E17" s="290" t="s">
        <v>2132</v>
      </c>
      <c r="F17" s="241"/>
      <c r="G17" s="242"/>
    </row>
    <row r="18" spans="1:7" s="237" customFormat="1" ht="30" customHeight="1">
      <c r="A18" s="238">
        <v>41838</v>
      </c>
      <c r="B18" s="239" t="s">
        <v>2089</v>
      </c>
      <c r="C18" s="240" t="s">
        <v>2090</v>
      </c>
      <c r="D18" s="241" t="s">
        <v>2091</v>
      </c>
      <c r="E18" s="274" t="s">
        <v>2092</v>
      </c>
      <c r="F18" s="241"/>
      <c r="G18" s="242"/>
    </row>
    <row r="19" spans="1:7" s="237" customFormat="1" ht="30" customHeight="1">
      <c r="A19" s="238">
        <v>41838</v>
      </c>
      <c r="B19" s="239" t="s">
        <v>1370</v>
      </c>
      <c r="C19" s="240" t="s">
        <v>2093</v>
      </c>
      <c r="D19" s="241" t="s">
        <v>2094</v>
      </c>
      <c r="E19" s="290" t="s">
        <v>2095</v>
      </c>
      <c r="F19" s="241"/>
      <c r="G19" s="242"/>
    </row>
    <row r="20" spans="1:7" s="237" customFormat="1" ht="30" customHeight="1">
      <c r="A20" s="238">
        <v>41838</v>
      </c>
      <c r="B20" s="239" t="s">
        <v>2096</v>
      </c>
      <c r="C20" s="240" t="s">
        <v>2097</v>
      </c>
      <c r="D20" s="241" t="s">
        <v>2098</v>
      </c>
      <c r="E20" s="274" t="s">
        <v>2050</v>
      </c>
      <c r="F20" s="241"/>
      <c r="G20" s="242"/>
    </row>
    <row r="21" spans="1:7" s="237" customFormat="1" ht="30" customHeight="1">
      <c r="A21" s="238">
        <v>41838</v>
      </c>
      <c r="B21" s="239" t="s">
        <v>2096</v>
      </c>
      <c r="C21" s="240" t="s">
        <v>2097</v>
      </c>
      <c r="D21" s="241" t="s">
        <v>2099</v>
      </c>
      <c r="E21" s="290" t="s">
        <v>2100</v>
      </c>
      <c r="F21" s="241"/>
      <c r="G21" s="242"/>
    </row>
    <row r="22" spans="1:7" s="237" customFormat="1" ht="30" customHeight="1">
      <c r="A22" s="238">
        <v>41837</v>
      </c>
      <c r="B22" s="239" t="s">
        <v>2101</v>
      </c>
      <c r="C22" s="240" t="s">
        <v>2102</v>
      </c>
      <c r="D22" s="241" t="s">
        <v>2103</v>
      </c>
      <c r="E22" s="239" t="s">
        <v>2104</v>
      </c>
      <c r="F22" s="241"/>
      <c r="G22" s="242"/>
    </row>
    <row r="23" spans="1:7" s="237" customFormat="1" ht="30" customHeight="1">
      <c r="A23" s="238">
        <v>41837</v>
      </c>
      <c r="B23" s="239" t="s">
        <v>2101</v>
      </c>
      <c r="C23" s="240" t="s">
        <v>2105</v>
      </c>
      <c r="D23" s="241" t="s">
        <v>2106</v>
      </c>
      <c r="E23" s="274" t="s">
        <v>2107</v>
      </c>
      <c r="F23" s="241"/>
      <c r="G23" s="242"/>
    </row>
    <row r="24" spans="1:7" s="237" customFormat="1" ht="30" customHeight="1">
      <c r="A24" s="238">
        <v>41837</v>
      </c>
      <c r="B24" s="239" t="s">
        <v>2101</v>
      </c>
      <c r="C24" s="240" t="s">
        <v>2108</v>
      </c>
      <c r="D24" s="241" t="s">
        <v>2109</v>
      </c>
      <c r="E24" s="290" t="s">
        <v>2110</v>
      </c>
      <c r="F24" s="241"/>
      <c r="G24" s="242"/>
    </row>
    <row r="25" spans="1:7" s="237" customFormat="1" ht="30" customHeight="1">
      <c r="A25" s="238">
        <v>41837</v>
      </c>
      <c r="B25" s="239" t="s">
        <v>2101</v>
      </c>
      <c r="C25" s="240" t="s">
        <v>2111</v>
      </c>
      <c r="D25" s="241" t="s">
        <v>2112</v>
      </c>
      <c r="E25" s="290" t="s">
        <v>2113</v>
      </c>
      <c r="F25" s="241"/>
      <c r="G25" s="242"/>
    </row>
    <row r="26" spans="1:7" s="237" customFormat="1" ht="30" customHeight="1">
      <c r="A26" s="238">
        <v>41837</v>
      </c>
      <c r="B26" s="239" t="s">
        <v>2101</v>
      </c>
      <c r="C26" s="240" t="s">
        <v>2114</v>
      </c>
      <c r="D26" s="291" t="s">
        <v>2115</v>
      </c>
      <c r="E26" s="290" t="s">
        <v>2116</v>
      </c>
      <c r="F26" s="241"/>
      <c r="G26" s="242"/>
    </row>
    <row r="27" spans="1:7" s="237" customFormat="1" ht="30" customHeight="1">
      <c r="A27" s="238">
        <v>41836</v>
      </c>
      <c r="B27" s="239" t="s">
        <v>2096</v>
      </c>
      <c r="C27" s="240" t="s">
        <v>2097</v>
      </c>
      <c r="D27" s="241" t="s">
        <v>2117</v>
      </c>
      <c r="E27" s="290" t="s">
        <v>2055</v>
      </c>
      <c r="F27" s="241"/>
      <c r="G27" s="242"/>
    </row>
    <row r="28" spans="1:7" s="237" customFormat="1" ht="30" customHeight="1">
      <c r="A28" s="238">
        <v>41835</v>
      </c>
      <c r="B28" s="239" t="s">
        <v>2096</v>
      </c>
      <c r="C28" s="240" t="s">
        <v>2090</v>
      </c>
      <c r="D28" s="291" t="s">
        <v>2056</v>
      </c>
      <c r="E28" s="290" t="s">
        <v>2118</v>
      </c>
      <c r="F28" s="241"/>
      <c r="G28" s="242"/>
    </row>
    <row r="29" spans="1:7" s="237" customFormat="1" ht="30" customHeight="1">
      <c r="A29" s="238">
        <v>41833</v>
      </c>
      <c r="B29" s="239" t="s">
        <v>1978</v>
      </c>
      <c r="C29" s="240" t="s">
        <v>1979</v>
      </c>
      <c r="D29" s="291"/>
      <c r="E29" s="290" t="s">
        <v>1980</v>
      </c>
      <c r="F29" s="241"/>
      <c r="G29" s="242"/>
    </row>
    <row r="30" spans="1:7" s="237" customFormat="1" ht="27.75" customHeight="1">
      <c r="A30" s="238">
        <v>41832</v>
      </c>
      <c r="B30" s="239" t="s">
        <v>1983</v>
      </c>
      <c r="C30" s="240" t="s">
        <v>1982</v>
      </c>
      <c r="D30" s="241" t="s">
        <v>1981</v>
      </c>
      <c r="E30" s="290" t="s">
        <v>1984</v>
      </c>
      <c r="F30" s="241"/>
      <c r="G30" s="242"/>
    </row>
    <row r="31" spans="1:7" s="237" customFormat="1" ht="27.75" customHeight="1">
      <c r="A31" s="238">
        <v>41832</v>
      </c>
      <c r="B31" s="239" t="s">
        <v>1978</v>
      </c>
      <c r="C31" s="240" t="s">
        <v>1986</v>
      </c>
      <c r="D31" s="241" t="s">
        <v>1985</v>
      </c>
      <c r="E31" s="290" t="s">
        <v>1987</v>
      </c>
      <c r="F31" s="241"/>
      <c r="G31" s="242"/>
    </row>
    <row r="32" spans="1:7" s="237" customFormat="1" ht="27.75" customHeight="1">
      <c r="A32" s="238">
        <v>41831</v>
      </c>
      <c r="B32" s="239" t="s">
        <v>1988</v>
      </c>
      <c r="C32" s="240" t="s">
        <v>1982</v>
      </c>
      <c r="D32" s="241" t="s">
        <v>1989</v>
      </c>
      <c r="E32" s="274" t="s">
        <v>1990</v>
      </c>
      <c r="F32" s="241"/>
      <c r="G32" s="242"/>
    </row>
    <row r="33" spans="1:7" s="237" customFormat="1" ht="27.75" customHeight="1">
      <c r="A33" s="238">
        <v>41831</v>
      </c>
      <c r="B33" s="239" t="s">
        <v>1983</v>
      </c>
      <c r="C33" s="240" t="s">
        <v>1992</v>
      </c>
      <c r="D33" s="241" t="s">
        <v>1991</v>
      </c>
      <c r="E33" s="274" t="s">
        <v>1993</v>
      </c>
      <c r="F33" s="241"/>
      <c r="G33" s="242"/>
    </row>
    <row r="34" spans="1:7" s="237" customFormat="1" ht="27.75" customHeight="1">
      <c r="A34" s="238">
        <v>41831</v>
      </c>
      <c r="B34" s="239" t="s">
        <v>1978</v>
      </c>
      <c r="C34" s="240" t="s">
        <v>1982</v>
      </c>
      <c r="D34" s="241" t="s">
        <v>1994</v>
      </c>
      <c r="E34" s="274" t="s">
        <v>1995</v>
      </c>
      <c r="F34" s="241"/>
      <c r="G34" s="242"/>
    </row>
    <row r="35" spans="1:7" s="237" customFormat="1" ht="27.75" customHeight="1">
      <c r="A35" s="238">
        <v>41831</v>
      </c>
      <c r="B35" s="239" t="s">
        <v>1983</v>
      </c>
      <c r="C35" s="240" t="s">
        <v>1997</v>
      </c>
      <c r="D35" s="241" t="s">
        <v>1996</v>
      </c>
      <c r="E35" s="292" t="s">
        <v>1998</v>
      </c>
      <c r="F35" s="241"/>
      <c r="G35" s="242"/>
    </row>
    <row r="36" spans="1:7" s="237" customFormat="1" ht="27.75" customHeight="1">
      <c r="A36" s="238">
        <v>41830</v>
      </c>
      <c r="B36" s="239" t="s">
        <v>1983</v>
      </c>
      <c r="C36" s="240" t="s">
        <v>2000</v>
      </c>
      <c r="D36" s="241" t="s">
        <v>1999</v>
      </c>
      <c r="E36" s="274" t="s">
        <v>2001</v>
      </c>
      <c r="F36" s="241"/>
      <c r="G36" s="242"/>
    </row>
    <row r="37" spans="1:7" s="237" customFormat="1" ht="27.75" customHeight="1">
      <c r="A37" s="238">
        <v>41829</v>
      </c>
      <c r="B37" s="239" t="s">
        <v>1983</v>
      </c>
      <c r="C37" s="240" t="s">
        <v>1982</v>
      </c>
      <c r="D37" s="241" t="s">
        <v>2002</v>
      </c>
      <c r="E37" s="274" t="s">
        <v>2003</v>
      </c>
      <c r="F37" s="241"/>
      <c r="G37" s="242"/>
    </row>
    <row r="38" spans="1:7" s="237" customFormat="1" ht="27.75" customHeight="1">
      <c r="A38" s="238">
        <v>41827</v>
      </c>
      <c r="B38" s="239" t="s">
        <v>2006</v>
      </c>
      <c r="C38" s="240" t="s">
        <v>2005</v>
      </c>
      <c r="D38" s="241" t="s">
        <v>2004</v>
      </c>
      <c r="E38" s="274" t="s">
        <v>2007</v>
      </c>
      <c r="F38" s="241"/>
      <c r="G38" s="242"/>
    </row>
    <row r="39" spans="1:7" s="237" customFormat="1" ht="27.75" customHeight="1">
      <c r="A39" s="238">
        <v>41754</v>
      </c>
      <c r="B39" s="239" t="s">
        <v>1944</v>
      </c>
      <c r="C39" s="240" t="s">
        <v>1945</v>
      </c>
      <c r="D39" s="241" t="s">
        <v>1946</v>
      </c>
      <c r="E39" s="274" t="s">
        <v>1947</v>
      </c>
      <c r="F39" s="241"/>
      <c r="G39" s="242"/>
    </row>
    <row r="40" spans="1:7" s="237" customFormat="1" ht="27.75" customHeight="1">
      <c r="A40" s="238">
        <v>41752</v>
      </c>
      <c r="B40" s="239" t="s">
        <v>1944</v>
      </c>
      <c r="C40" s="240" t="s">
        <v>1945</v>
      </c>
      <c r="D40" s="241" t="s">
        <v>1952</v>
      </c>
      <c r="E40" s="274" t="s">
        <v>1956</v>
      </c>
      <c r="F40" s="241"/>
      <c r="G40" s="242"/>
    </row>
    <row r="41" spans="1:7" s="237" customFormat="1" ht="27.75" customHeight="1">
      <c r="A41" s="238">
        <v>41751</v>
      </c>
      <c r="B41" s="239" t="s">
        <v>1953</v>
      </c>
      <c r="C41" s="240" t="s">
        <v>1954</v>
      </c>
      <c r="D41" s="241" t="s">
        <v>1955</v>
      </c>
      <c r="E41" s="274" t="s">
        <v>1957</v>
      </c>
      <c r="F41" s="241"/>
      <c r="G41" s="242"/>
    </row>
    <row r="42" spans="1:7" s="237" customFormat="1" ht="27.75" customHeight="1">
      <c r="A42" s="238">
        <v>41750</v>
      </c>
      <c r="B42" s="239" t="s">
        <v>1948</v>
      </c>
      <c r="C42" s="240" t="s">
        <v>1949</v>
      </c>
      <c r="D42" s="241" t="s">
        <v>1950</v>
      </c>
      <c r="E42" s="274" t="s">
        <v>1951</v>
      </c>
      <c r="F42" s="241"/>
      <c r="G42" s="242"/>
    </row>
    <row r="43" spans="1:7" s="237" customFormat="1" ht="27.75" customHeight="1">
      <c r="A43" s="238">
        <v>41749</v>
      </c>
      <c r="B43" s="239" t="s">
        <v>1864</v>
      </c>
      <c r="C43" s="240" t="s">
        <v>1865</v>
      </c>
      <c r="D43" s="241" t="s">
        <v>1866</v>
      </c>
      <c r="E43" s="274" t="s">
        <v>1867</v>
      </c>
      <c r="F43" s="241"/>
      <c r="G43" s="242"/>
    </row>
    <row r="44" spans="1:7" s="237" customFormat="1" ht="27.75" customHeight="1">
      <c r="A44" s="238">
        <v>41747</v>
      </c>
      <c r="B44" s="239" t="s">
        <v>1847</v>
      </c>
      <c r="C44" s="240" t="s">
        <v>1850</v>
      </c>
      <c r="D44" s="241" t="s">
        <v>1863</v>
      </c>
      <c r="E44" s="274" t="s">
        <v>1848</v>
      </c>
      <c r="F44" s="241"/>
      <c r="G44" s="242"/>
    </row>
    <row r="45" spans="1:7" s="237" customFormat="1" ht="27.75" customHeight="1">
      <c r="A45" s="238">
        <v>41747</v>
      </c>
      <c r="B45" s="239" t="s">
        <v>1849</v>
      </c>
      <c r="C45" s="240" t="s">
        <v>1851</v>
      </c>
      <c r="D45" s="241" t="s">
        <v>1852</v>
      </c>
      <c r="E45" s="274" t="s">
        <v>1892</v>
      </c>
      <c r="F45" s="241"/>
      <c r="G45" s="242"/>
    </row>
    <row r="46" spans="1:7" s="237" customFormat="1" ht="27.75" customHeight="1">
      <c r="A46" s="238">
        <v>41747</v>
      </c>
      <c r="B46" s="239" t="s">
        <v>1855</v>
      </c>
      <c r="C46" s="240" t="s">
        <v>1854</v>
      </c>
      <c r="D46" s="241" t="s">
        <v>1853</v>
      </c>
      <c r="E46" s="274" t="s">
        <v>1856</v>
      </c>
      <c r="F46" s="241"/>
      <c r="G46" s="242"/>
    </row>
    <row r="47" spans="1:7" s="237" customFormat="1" ht="27.75" customHeight="1">
      <c r="A47" s="238">
        <v>41746</v>
      </c>
      <c r="B47" s="239" t="s">
        <v>1859</v>
      </c>
      <c r="C47" s="240" t="s">
        <v>1850</v>
      </c>
      <c r="D47" s="241" t="s">
        <v>1858</v>
      </c>
      <c r="E47" s="240" t="s">
        <v>1857</v>
      </c>
      <c r="F47" s="241"/>
      <c r="G47" s="242"/>
    </row>
    <row r="48" spans="1:7" s="237" customFormat="1" ht="27.75" customHeight="1">
      <c r="A48" s="238">
        <v>41746</v>
      </c>
      <c r="B48" s="239" t="s">
        <v>1861</v>
      </c>
      <c r="C48" s="240" t="s">
        <v>1850</v>
      </c>
      <c r="D48" s="241" t="s">
        <v>1860</v>
      </c>
      <c r="E48" s="274" t="s">
        <v>1862</v>
      </c>
      <c r="F48" s="241"/>
      <c r="G48" s="242"/>
    </row>
    <row r="49" spans="1:7" s="237" customFormat="1" ht="27.75" customHeight="1">
      <c r="A49" s="238">
        <v>41744</v>
      </c>
      <c r="B49" s="239" t="s">
        <v>1907</v>
      </c>
      <c r="C49" s="240" t="s">
        <v>1908</v>
      </c>
      <c r="D49" s="241" t="s">
        <v>1905</v>
      </c>
      <c r="E49" s="274" t="s">
        <v>1906</v>
      </c>
      <c r="F49" s="241"/>
      <c r="G49" s="242"/>
    </row>
    <row r="50" spans="1:7" s="237" customFormat="1" ht="27.75" customHeight="1">
      <c r="A50" s="238">
        <v>41737</v>
      </c>
      <c r="B50" s="239" t="s">
        <v>1370</v>
      </c>
      <c r="C50" s="240" t="s">
        <v>1844</v>
      </c>
      <c r="D50" s="241" t="s">
        <v>1845</v>
      </c>
      <c r="E50" s="240" t="s">
        <v>1846</v>
      </c>
      <c r="F50" s="241"/>
      <c r="G50" s="242"/>
    </row>
    <row r="51" spans="1:7" s="237" customFormat="1" ht="26.25" customHeight="1">
      <c r="A51" s="238">
        <v>41726</v>
      </c>
      <c r="B51" s="239" t="s">
        <v>1751</v>
      </c>
      <c r="C51" s="240" t="s">
        <v>1356</v>
      </c>
      <c r="D51" s="241" t="s">
        <v>1750</v>
      </c>
      <c r="E51" s="242" t="s">
        <v>1752</v>
      </c>
      <c r="F51" s="242"/>
      <c r="G51" s="242"/>
    </row>
    <row r="52" spans="1:7" s="237" customFormat="1" ht="26.25" customHeight="1">
      <c r="A52" s="238">
        <v>41724</v>
      </c>
      <c r="B52" s="239" t="s">
        <v>1744</v>
      </c>
      <c r="C52" s="240" t="s">
        <v>1748</v>
      </c>
      <c r="D52" s="241" t="s">
        <v>1747</v>
      </c>
      <c r="E52" s="242" t="s">
        <v>1749</v>
      </c>
      <c r="F52" s="242"/>
      <c r="G52" s="242"/>
    </row>
    <row r="53" spans="1:7" s="237" customFormat="1" ht="26.25" customHeight="1">
      <c r="A53" s="238">
        <v>41724</v>
      </c>
      <c r="B53" s="239" t="s">
        <v>1744</v>
      </c>
      <c r="C53" s="240" t="s">
        <v>1356</v>
      </c>
      <c r="D53" s="241" t="s">
        <v>1745</v>
      </c>
      <c r="E53" s="242" t="s">
        <v>1746</v>
      </c>
      <c r="F53" s="242"/>
      <c r="G53" s="242"/>
    </row>
    <row r="54" spans="1:7" s="237" customFormat="1" ht="26.25" customHeight="1">
      <c r="A54" s="238">
        <v>41722</v>
      </c>
      <c r="B54" s="239" t="s">
        <v>1744</v>
      </c>
      <c r="C54" s="240" t="s">
        <v>1356</v>
      </c>
      <c r="D54" s="241" t="s">
        <v>1743</v>
      </c>
      <c r="E54" s="242" t="s">
        <v>1791</v>
      </c>
      <c r="F54" s="242"/>
      <c r="G54" s="242"/>
    </row>
    <row r="55" spans="1:7" s="237" customFormat="1" ht="26.25" customHeight="1">
      <c r="A55" s="238">
        <v>41722</v>
      </c>
      <c r="B55" s="239" t="s">
        <v>1364</v>
      </c>
      <c r="C55" s="240" t="s">
        <v>1356</v>
      </c>
      <c r="D55" s="241" t="s">
        <v>1741</v>
      </c>
      <c r="E55" s="242" t="s">
        <v>1742</v>
      </c>
      <c r="F55" s="242"/>
      <c r="G55" s="242"/>
    </row>
    <row r="56" spans="1:7" s="237" customFormat="1" ht="26.25" customHeight="1">
      <c r="A56" s="238">
        <v>41722</v>
      </c>
      <c r="B56" s="239" t="s">
        <v>1364</v>
      </c>
      <c r="C56" s="240" t="s">
        <v>1356</v>
      </c>
      <c r="D56" s="241" t="s">
        <v>1739</v>
      </c>
      <c r="E56" s="242" t="s">
        <v>1740</v>
      </c>
      <c r="F56" s="242"/>
      <c r="G56" s="242"/>
    </row>
    <row r="57" spans="1:7" s="237" customFormat="1" ht="26.25" customHeight="1">
      <c r="A57" s="238">
        <v>41722</v>
      </c>
      <c r="B57" s="239" t="s">
        <v>934</v>
      </c>
      <c r="C57" s="240" t="s">
        <v>1356</v>
      </c>
      <c r="D57" s="241" t="s">
        <v>1737</v>
      </c>
      <c r="E57" s="242" t="s">
        <v>1738</v>
      </c>
      <c r="F57" s="242"/>
      <c r="G57" s="242"/>
    </row>
    <row r="58" spans="1:7" s="237" customFormat="1" ht="26.25" customHeight="1">
      <c r="A58" s="238">
        <v>41716</v>
      </c>
      <c r="B58" s="239" t="s">
        <v>1364</v>
      </c>
      <c r="C58" s="240" t="s">
        <v>1356</v>
      </c>
      <c r="D58" s="241" t="s">
        <v>1734</v>
      </c>
      <c r="E58" s="242" t="s">
        <v>1717</v>
      </c>
      <c r="F58" s="242"/>
      <c r="G58" s="242"/>
    </row>
    <row r="59" spans="1:7" s="237" customFormat="1" ht="26.25" customHeight="1">
      <c r="A59" s="238">
        <v>41716</v>
      </c>
      <c r="B59" s="239" t="s">
        <v>1713</v>
      </c>
      <c r="C59" s="240" t="s">
        <v>1582</v>
      </c>
      <c r="D59" s="241" t="s">
        <v>1715</v>
      </c>
      <c r="E59" s="242" t="s">
        <v>1716</v>
      </c>
      <c r="F59" s="242"/>
      <c r="G59" s="242"/>
    </row>
    <row r="60" spans="1:7" s="237" customFormat="1" ht="26.25" customHeight="1">
      <c r="A60" s="238">
        <v>41715</v>
      </c>
      <c r="B60" s="239" t="s">
        <v>1713</v>
      </c>
      <c r="C60" s="240" t="s">
        <v>1582</v>
      </c>
      <c r="D60" s="241" t="s">
        <v>1712</v>
      </c>
      <c r="E60" s="242" t="s">
        <v>1714</v>
      </c>
      <c r="F60" s="242"/>
      <c r="G60" s="242"/>
    </row>
    <row r="61" spans="1:7" s="237" customFormat="1" ht="26.25" customHeight="1">
      <c r="A61" s="238">
        <v>41712</v>
      </c>
      <c r="B61" s="239" t="s">
        <v>1609</v>
      </c>
      <c r="C61" s="240" t="s">
        <v>1582</v>
      </c>
      <c r="D61" s="241" t="s">
        <v>1630</v>
      </c>
      <c r="E61" s="242" t="s">
        <v>1645</v>
      </c>
      <c r="F61" s="242"/>
      <c r="G61" s="242"/>
    </row>
    <row r="62" spans="1:7" s="237" customFormat="1" ht="26.25" customHeight="1">
      <c r="A62" s="238">
        <v>41711</v>
      </c>
      <c r="B62" s="239" t="s">
        <v>1581</v>
      </c>
      <c r="C62" s="240" t="s">
        <v>1582</v>
      </c>
      <c r="D62" s="241" t="s">
        <v>1628</v>
      </c>
      <c r="E62" s="242" t="s">
        <v>1629</v>
      </c>
      <c r="F62" s="242"/>
      <c r="G62" s="242"/>
    </row>
    <row r="63" spans="1:7" s="237" customFormat="1" ht="26.25" customHeight="1">
      <c r="A63" s="238">
        <v>41709</v>
      </c>
      <c r="B63" s="239" t="s">
        <v>1581</v>
      </c>
      <c r="C63" s="240" t="s">
        <v>1582</v>
      </c>
      <c r="D63" s="241" t="s">
        <v>1627</v>
      </c>
      <c r="E63" s="242" t="s">
        <v>1644</v>
      </c>
      <c r="F63" s="242"/>
      <c r="G63" s="242"/>
    </row>
    <row r="64" spans="1:7" s="237" customFormat="1" ht="26.25" customHeight="1">
      <c r="A64" s="238">
        <v>41704</v>
      </c>
      <c r="B64" s="239" t="s">
        <v>1581</v>
      </c>
      <c r="C64" s="240" t="s">
        <v>1582</v>
      </c>
      <c r="D64" s="241" t="s">
        <v>1583</v>
      </c>
      <c r="E64" s="242" t="s">
        <v>1584</v>
      </c>
      <c r="F64" s="242"/>
      <c r="G64" s="242"/>
    </row>
    <row r="65" spans="1:7" s="237" customFormat="1" ht="26.25" customHeight="1">
      <c r="A65" s="238">
        <v>41703</v>
      </c>
      <c r="B65" s="239" t="s">
        <v>1585</v>
      </c>
      <c r="C65" s="240" t="s">
        <v>1586</v>
      </c>
      <c r="D65" s="241" t="s">
        <v>1587</v>
      </c>
      <c r="E65" s="242" t="s">
        <v>1588</v>
      </c>
      <c r="F65" s="242"/>
      <c r="G65" s="242"/>
    </row>
    <row r="66" spans="1:7" s="237" customFormat="1" ht="26.25" customHeight="1">
      <c r="A66" s="238">
        <v>41703</v>
      </c>
      <c r="B66" s="239" t="s">
        <v>1581</v>
      </c>
      <c r="C66" s="240" t="s">
        <v>1582</v>
      </c>
      <c r="D66" s="241" t="s">
        <v>1589</v>
      </c>
      <c r="E66" s="242" t="s">
        <v>1590</v>
      </c>
      <c r="F66" s="242"/>
      <c r="G66" s="242"/>
    </row>
    <row r="67" spans="1:7" s="237" customFormat="1" ht="26.25" customHeight="1">
      <c r="A67" s="238">
        <v>41703</v>
      </c>
      <c r="B67" s="239" t="s">
        <v>1585</v>
      </c>
      <c r="C67" s="240" t="s">
        <v>1586</v>
      </c>
      <c r="D67" s="241" t="s">
        <v>1591</v>
      </c>
      <c r="E67" s="242" t="s">
        <v>1592</v>
      </c>
      <c r="F67" s="242"/>
      <c r="G67" s="242"/>
    </row>
    <row r="68" spans="1:7" s="237" customFormat="1" ht="26.25" customHeight="1">
      <c r="A68" s="238">
        <v>41703</v>
      </c>
      <c r="B68" s="239" t="s">
        <v>1585</v>
      </c>
      <c r="C68" s="240" t="s">
        <v>1582</v>
      </c>
      <c r="D68" s="241" t="s">
        <v>1593</v>
      </c>
      <c r="E68" s="242" t="s">
        <v>1594</v>
      </c>
      <c r="F68" s="242"/>
      <c r="G68" s="242"/>
    </row>
    <row r="69" spans="1:7" s="237" customFormat="1" ht="26.25" customHeight="1">
      <c r="A69" s="238">
        <v>41703</v>
      </c>
      <c r="B69" s="239" t="s">
        <v>1585</v>
      </c>
      <c r="C69" s="240" t="s">
        <v>1595</v>
      </c>
      <c r="D69" s="241" t="s">
        <v>1596</v>
      </c>
      <c r="E69" s="242" t="s">
        <v>1597</v>
      </c>
      <c r="F69" s="242"/>
      <c r="G69" s="242"/>
    </row>
    <row r="70" spans="1:7" s="237" customFormat="1" ht="26.25" customHeight="1">
      <c r="A70" s="238">
        <v>41702</v>
      </c>
      <c r="B70" s="239" t="s">
        <v>1585</v>
      </c>
      <c r="C70" s="240" t="s">
        <v>1582</v>
      </c>
      <c r="D70" s="241" t="s">
        <v>1598</v>
      </c>
      <c r="E70" s="242" t="s">
        <v>1599</v>
      </c>
      <c r="F70" s="242"/>
      <c r="G70" s="242"/>
    </row>
    <row r="71" spans="1:7" s="237" customFormat="1" ht="26.25" customHeight="1">
      <c r="A71" s="238">
        <v>41702</v>
      </c>
      <c r="B71" s="239" t="s">
        <v>1581</v>
      </c>
      <c r="C71" s="240" t="s">
        <v>1582</v>
      </c>
      <c r="D71" s="241" t="s">
        <v>1600</v>
      </c>
      <c r="E71" s="242" t="s">
        <v>1601</v>
      </c>
      <c r="F71" s="242"/>
      <c r="G71" s="242"/>
    </row>
    <row r="72" spans="1:7" s="237" customFormat="1" ht="26.25" customHeight="1">
      <c r="A72" s="238">
        <v>41702</v>
      </c>
      <c r="B72" s="239" t="s">
        <v>1581</v>
      </c>
      <c r="C72" s="240" t="s">
        <v>1582</v>
      </c>
      <c r="D72" s="241" t="s">
        <v>1602</v>
      </c>
      <c r="E72" s="242" t="s">
        <v>1603</v>
      </c>
      <c r="F72" s="242"/>
      <c r="G72" s="242"/>
    </row>
    <row r="73" spans="1:7" s="237" customFormat="1" ht="26.25" customHeight="1">
      <c r="A73" s="238">
        <v>41702</v>
      </c>
      <c r="B73" s="239" t="s">
        <v>1604</v>
      </c>
      <c r="C73" s="240" t="s">
        <v>1582</v>
      </c>
      <c r="D73" s="241" t="s">
        <v>1605</v>
      </c>
      <c r="E73" s="242" t="s">
        <v>1606</v>
      </c>
      <c r="F73" s="242"/>
      <c r="G73" s="242"/>
    </row>
    <row r="74" spans="1:7" s="237" customFormat="1" ht="26.25" customHeight="1">
      <c r="A74" s="238">
        <v>41702</v>
      </c>
      <c r="B74" s="239" t="s">
        <v>1581</v>
      </c>
      <c r="C74" s="240" t="s">
        <v>1582</v>
      </c>
      <c r="D74" s="241" t="s">
        <v>1607</v>
      </c>
      <c r="E74" s="242" t="s">
        <v>1608</v>
      </c>
      <c r="F74" s="242"/>
      <c r="G74" s="242"/>
    </row>
    <row r="75" spans="1:7" s="237" customFormat="1" ht="26.25" customHeight="1">
      <c r="A75" s="238">
        <v>41702</v>
      </c>
      <c r="B75" s="239" t="s">
        <v>1609</v>
      </c>
      <c r="C75" s="240" t="s">
        <v>1582</v>
      </c>
      <c r="D75" s="241" t="s">
        <v>1610</v>
      </c>
      <c r="E75" s="242" t="s">
        <v>1611</v>
      </c>
      <c r="F75" s="242"/>
      <c r="G75" s="242"/>
    </row>
    <row r="76" spans="1:7" s="237" customFormat="1" ht="26.25" customHeight="1">
      <c r="A76" s="238">
        <v>41701</v>
      </c>
      <c r="B76" s="239" t="s">
        <v>1585</v>
      </c>
      <c r="C76" s="240" t="s">
        <v>1612</v>
      </c>
      <c r="D76" s="241" t="s">
        <v>1613</v>
      </c>
      <c r="E76" s="242" t="s">
        <v>1614</v>
      </c>
      <c r="F76" s="242"/>
      <c r="G76" s="242"/>
    </row>
    <row r="77" spans="1:7" s="237" customFormat="1" ht="26.25" customHeight="1">
      <c r="A77" s="238">
        <v>41699</v>
      </c>
      <c r="B77" s="239" t="s">
        <v>1546</v>
      </c>
      <c r="C77" s="240" t="s">
        <v>1552</v>
      </c>
      <c r="D77" s="241" t="s">
        <v>1551</v>
      </c>
      <c r="E77" s="242" t="s">
        <v>1576</v>
      </c>
      <c r="F77" s="242"/>
      <c r="G77" s="242"/>
    </row>
    <row r="78" spans="1:7" s="237" customFormat="1" ht="26.25" customHeight="1">
      <c r="A78" s="238">
        <v>41698</v>
      </c>
      <c r="B78" s="239" t="s">
        <v>1550</v>
      </c>
      <c r="C78" s="240" t="s">
        <v>1549</v>
      </c>
      <c r="D78" s="241" t="s">
        <v>1548</v>
      </c>
      <c r="E78" s="242" t="s">
        <v>1577</v>
      </c>
      <c r="F78" s="242"/>
      <c r="G78" s="242"/>
    </row>
    <row r="79" spans="1:7" s="237" customFormat="1" ht="26.25" customHeight="1">
      <c r="A79" s="238">
        <v>41694</v>
      </c>
      <c r="B79" s="239" t="s">
        <v>1546</v>
      </c>
      <c r="C79" s="240" t="s">
        <v>1545</v>
      </c>
      <c r="D79" s="241" t="s">
        <v>1544</v>
      </c>
      <c r="E79" s="242" t="s">
        <v>1547</v>
      </c>
      <c r="F79" s="242"/>
      <c r="G79" s="242"/>
    </row>
    <row r="80" spans="1:7" s="237" customFormat="1" ht="26.25" customHeight="1">
      <c r="A80" s="238">
        <v>41689</v>
      </c>
      <c r="B80" s="239" t="s">
        <v>1534</v>
      </c>
      <c r="C80" s="240" t="s">
        <v>1531</v>
      </c>
      <c r="D80" s="241" t="s">
        <v>1533</v>
      </c>
      <c r="E80" s="242" t="s">
        <v>1535</v>
      </c>
      <c r="F80" s="242"/>
      <c r="G80" s="242"/>
    </row>
    <row r="81" spans="1:7" s="237" customFormat="1" ht="26.25" customHeight="1">
      <c r="A81" s="238">
        <v>41689</v>
      </c>
      <c r="B81" s="239" t="s">
        <v>1530</v>
      </c>
      <c r="C81" s="240" t="s">
        <v>1531</v>
      </c>
      <c r="D81" s="241" t="s">
        <v>1529</v>
      </c>
      <c r="E81" s="242" t="s">
        <v>1532</v>
      </c>
      <c r="F81" s="242"/>
      <c r="G81" s="242"/>
    </row>
    <row r="82" spans="1:7" s="237" customFormat="1" ht="26.25" customHeight="1">
      <c r="A82" s="238">
        <v>41687</v>
      </c>
      <c r="B82" s="239" t="s">
        <v>1527</v>
      </c>
      <c r="C82" s="240" t="s">
        <v>1528</v>
      </c>
      <c r="D82" s="241" t="s">
        <v>1525</v>
      </c>
      <c r="E82" s="242" t="s">
        <v>1526</v>
      </c>
      <c r="F82" s="242"/>
      <c r="G82" s="242"/>
    </row>
    <row r="83" spans="1:7" s="237" customFormat="1" ht="26.25" customHeight="1">
      <c r="A83" s="238">
        <v>41684</v>
      </c>
      <c r="B83" s="239" t="s">
        <v>1370</v>
      </c>
      <c r="C83" s="240" t="s">
        <v>1356</v>
      </c>
      <c r="D83" s="241" t="s">
        <v>1514</v>
      </c>
      <c r="E83" s="242" t="s">
        <v>1515</v>
      </c>
      <c r="F83" s="242"/>
      <c r="G83" s="242"/>
    </row>
    <row r="84" spans="1:7" s="237" customFormat="1" ht="26.25" customHeight="1">
      <c r="A84" s="238">
        <v>41682</v>
      </c>
      <c r="B84" s="239" t="s">
        <v>1511</v>
      </c>
      <c r="C84" s="240" t="s">
        <v>1512</v>
      </c>
      <c r="D84" s="241" t="s">
        <v>1510</v>
      </c>
      <c r="E84" s="242" t="s">
        <v>1513</v>
      </c>
      <c r="F84" s="242"/>
      <c r="G84" s="242"/>
    </row>
    <row r="85" spans="1:7" s="237" customFormat="1" ht="26.25" customHeight="1">
      <c r="A85" s="238">
        <v>41681</v>
      </c>
      <c r="B85" s="239" t="s">
        <v>934</v>
      </c>
      <c r="C85" s="240" t="s">
        <v>1506</v>
      </c>
      <c r="D85" s="241" t="s">
        <v>1509</v>
      </c>
      <c r="E85" s="242" t="s">
        <v>1522</v>
      </c>
      <c r="F85" s="242"/>
      <c r="G85" s="242"/>
    </row>
    <row r="86" spans="1:7" s="237" customFormat="1" ht="26.25" customHeight="1">
      <c r="A86" s="238">
        <v>41681</v>
      </c>
      <c r="B86" s="239" t="s">
        <v>934</v>
      </c>
      <c r="C86" s="240" t="s">
        <v>1506</v>
      </c>
      <c r="D86" s="241" t="s">
        <v>1507</v>
      </c>
      <c r="E86" s="242" t="s">
        <v>1508</v>
      </c>
      <c r="F86" s="242"/>
      <c r="G86" s="242"/>
    </row>
    <row r="87" spans="1:7" s="237" customFormat="1" ht="26.25" customHeight="1">
      <c r="A87" s="238">
        <v>41680</v>
      </c>
      <c r="B87" s="239" t="s">
        <v>1502</v>
      </c>
      <c r="C87" s="240" t="s">
        <v>1503</v>
      </c>
      <c r="D87" s="241" t="s">
        <v>1504</v>
      </c>
      <c r="E87" s="242" t="s">
        <v>1505</v>
      </c>
      <c r="F87" s="242"/>
      <c r="G87" s="242"/>
    </row>
    <row r="88" spans="1:7" s="237" customFormat="1" ht="26.25" customHeight="1">
      <c r="A88" s="238">
        <v>41678</v>
      </c>
      <c r="B88" s="239" t="s">
        <v>1352</v>
      </c>
      <c r="C88" s="240" t="s">
        <v>1353</v>
      </c>
      <c r="D88" s="241" t="s">
        <v>1354</v>
      </c>
      <c r="E88" s="242" t="s">
        <v>1355</v>
      </c>
      <c r="F88" s="242"/>
      <c r="G88" s="242"/>
    </row>
    <row r="89" spans="1:7" s="237" customFormat="1" ht="26.25" customHeight="1">
      <c r="A89" s="238">
        <v>41677</v>
      </c>
      <c r="B89" s="239" t="s">
        <v>1352</v>
      </c>
      <c r="C89" s="240" t="s">
        <v>1356</v>
      </c>
      <c r="D89" s="241" t="s">
        <v>1357</v>
      </c>
      <c r="E89" s="242" t="s">
        <v>1358</v>
      </c>
      <c r="F89" s="242"/>
      <c r="G89" s="242"/>
    </row>
    <row r="90" spans="1:7" s="237" customFormat="1" ht="26.25" customHeight="1">
      <c r="A90" s="238">
        <v>41677</v>
      </c>
      <c r="B90" s="239" t="s">
        <v>1359</v>
      </c>
      <c r="C90" s="240" t="s">
        <v>1356</v>
      </c>
      <c r="D90" s="241" t="s">
        <v>1360</v>
      </c>
      <c r="E90" s="242" t="s">
        <v>1361</v>
      </c>
      <c r="F90" s="242"/>
      <c r="G90" s="242"/>
    </row>
    <row r="91" spans="1:7" s="237" customFormat="1" ht="26.25" customHeight="1">
      <c r="A91" s="238">
        <v>41669</v>
      </c>
      <c r="B91" s="239" t="s">
        <v>1352</v>
      </c>
      <c r="C91" s="240" t="s">
        <v>1356</v>
      </c>
      <c r="D91" s="241" t="s">
        <v>1362</v>
      </c>
      <c r="E91" s="242" t="s">
        <v>1363</v>
      </c>
      <c r="F91" s="242"/>
      <c r="G91" s="242"/>
    </row>
    <row r="92" spans="1:7" s="237" customFormat="1" ht="26.25" customHeight="1">
      <c r="A92" s="238">
        <v>41668</v>
      </c>
      <c r="B92" s="239" t="s">
        <v>1364</v>
      </c>
      <c r="C92" s="240" t="s">
        <v>1356</v>
      </c>
      <c r="D92" s="241" t="s">
        <v>1365</v>
      </c>
      <c r="E92" s="242" t="s">
        <v>1366</v>
      </c>
      <c r="F92" s="242"/>
      <c r="G92" s="242"/>
    </row>
    <row r="93" spans="1:7" s="237" customFormat="1" ht="26.25" customHeight="1">
      <c r="A93" s="238">
        <v>41667</v>
      </c>
      <c r="B93" s="239" t="s">
        <v>1352</v>
      </c>
      <c r="C93" s="240" t="s">
        <v>1367</v>
      </c>
      <c r="D93" s="241" t="s">
        <v>1368</v>
      </c>
      <c r="E93" s="242" t="s">
        <v>1369</v>
      </c>
      <c r="F93" s="242"/>
      <c r="G93" s="242"/>
    </row>
    <row r="94" spans="1:7" s="237" customFormat="1" ht="26.25" customHeight="1">
      <c r="A94" s="238">
        <v>41666</v>
      </c>
      <c r="B94" s="239" t="s">
        <v>1370</v>
      </c>
      <c r="C94" s="240" t="s">
        <v>1371</v>
      </c>
      <c r="D94" s="241" t="s">
        <v>1372</v>
      </c>
      <c r="E94" s="242" t="s">
        <v>1373</v>
      </c>
      <c r="F94" s="242"/>
      <c r="G94" s="242"/>
    </row>
    <row r="95" spans="1:7" s="237" customFormat="1" ht="26.25" customHeight="1">
      <c r="A95" s="238">
        <v>41665</v>
      </c>
      <c r="B95" s="239" t="s">
        <v>1364</v>
      </c>
      <c r="C95" s="240" t="s">
        <v>1356</v>
      </c>
      <c r="D95" s="241" t="s">
        <v>1374</v>
      </c>
      <c r="E95" s="242" t="s">
        <v>1375</v>
      </c>
      <c r="F95" s="242"/>
      <c r="G95" s="242" t="s">
        <v>1376</v>
      </c>
    </row>
    <row r="96" spans="1:7" s="237" customFormat="1" ht="26.25" customHeight="1">
      <c r="A96" s="238">
        <v>41662</v>
      </c>
      <c r="B96" s="239" t="s">
        <v>1364</v>
      </c>
      <c r="C96" s="240" t="s">
        <v>1371</v>
      </c>
      <c r="D96" s="241" t="s">
        <v>1377</v>
      </c>
      <c r="E96" s="242" t="s">
        <v>1378</v>
      </c>
      <c r="F96" s="242"/>
      <c r="G96" s="242" t="s">
        <v>1379</v>
      </c>
    </row>
    <row r="97" spans="1:7" s="237" customFormat="1" ht="26.25" customHeight="1">
      <c r="A97" s="238">
        <v>41660</v>
      </c>
      <c r="B97" s="239" t="s">
        <v>1364</v>
      </c>
      <c r="C97" s="240" t="s">
        <v>1371</v>
      </c>
      <c r="D97" s="241" t="s">
        <v>1380</v>
      </c>
      <c r="E97" s="242" t="s">
        <v>1381</v>
      </c>
      <c r="F97" s="242"/>
      <c r="G97" s="242" t="s">
        <v>1382</v>
      </c>
    </row>
    <row r="98" spans="1:7" s="237" customFormat="1" ht="26.25" customHeight="1">
      <c r="A98" s="238">
        <v>41658</v>
      </c>
      <c r="B98" s="239" t="s">
        <v>1364</v>
      </c>
      <c r="C98" s="240" t="s">
        <v>1371</v>
      </c>
      <c r="D98" s="241" t="s">
        <v>1383</v>
      </c>
      <c r="E98" s="242" t="s">
        <v>1384</v>
      </c>
      <c r="F98" s="242"/>
      <c r="G98" s="242" t="s">
        <v>1385</v>
      </c>
    </row>
    <row r="99" spans="1:7" s="237" customFormat="1" ht="26.25" customHeight="1">
      <c r="A99" s="238">
        <v>41655</v>
      </c>
      <c r="B99" s="239" t="s">
        <v>1364</v>
      </c>
      <c r="C99" s="240" t="s">
        <v>1386</v>
      </c>
      <c r="D99" s="241" t="s">
        <v>1387</v>
      </c>
      <c r="E99" s="242" t="s">
        <v>1388</v>
      </c>
      <c r="F99" s="242"/>
      <c r="G99" s="242" t="s">
        <v>1389</v>
      </c>
    </row>
    <row r="100" spans="1:7" s="237" customFormat="1" ht="26.25" customHeight="1">
      <c r="A100" s="238">
        <v>41653</v>
      </c>
      <c r="B100" s="239" t="s">
        <v>1370</v>
      </c>
      <c r="C100" s="240" t="s">
        <v>1386</v>
      </c>
      <c r="D100" s="241" t="s">
        <v>1390</v>
      </c>
      <c r="E100" s="242" t="s">
        <v>1391</v>
      </c>
      <c r="F100" s="242"/>
      <c r="G100" s="242" t="s">
        <v>1392</v>
      </c>
    </row>
    <row r="101" spans="1:7" s="237" customFormat="1" ht="26.25" customHeight="1">
      <c r="A101" s="238">
        <v>41653</v>
      </c>
      <c r="B101" s="239" t="s">
        <v>1352</v>
      </c>
      <c r="C101" s="240" t="s">
        <v>1393</v>
      </c>
      <c r="D101" s="241" t="s">
        <v>1394</v>
      </c>
      <c r="E101" s="242" t="s">
        <v>1395</v>
      </c>
      <c r="F101" s="242"/>
      <c r="G101" s="242" t="s">
        <v>1396</v>
      </c>
    </row>
    <row r="102" spans="1:7" s="237" customFormat="1" ht="26.25" customHeight="1">
      <c r="A102" s="238">
        <v>41653</v>
      </c>
      <c r="B102" s="239" t="s">
        <v>1364</v>
      </c>
      <c r="C102" s="240" t="s">
        <v>1397</v>
      </c>
      <c r="D102" s="241" t="s">
        <v>1398</v>
      </c>
      <c r="E102" s="242" t="s">
        <v>1399</v>
      </c>
      <c r="F102" s="242"/>
      <c r="G102" s="242" t="s">
        <v>1400</v>
      </c>
    </row>
    <row r="103" spans="1:7" s="237" customFormat="1" ht="26.25" customHeight="1">
      <c r="A103" s="238">
        <v>41652</v>
      </c>
      <c r="B103" s="239" t="s">
        <v>1364</v>
      </c>
      <c r="C103" s="240" t="s">
        <v>1401</v>
      </c>
      <c r="D103" s="241" t="s">
        <v>1402</v>
      </c>
      <c r="E103" s="242" t="s">
        <v>1403</v>
      </c>
      <c r="F103" s="242"/>
      <c r="G103" s="242" t="s">
        <v>1404</v>
      </c>
    </row>
    <row r="104" spans="1:7" s="237" customFormat="1" ht="26.25" customHeight="1">
      <c r="A104" s="238">
        <v>41652</v>
      </c>
      <c r="B104" s="239" t="s">
        <v>1352</v>
      </c>
      <c r="C104" s="240" t="s">
        <v>1405</v>
      </c>
      <c r="D104" s="241" t="s">
        <v>1406</v>
      </c>
      <c r="E104" s="242" t="s">
        <v>1407</v>
      </c>
      <c r="F104" s="242"/>
      <c r="G104" s="242" t="s">
        <v>1408</v>
      </c>
    </row>
    <row r="105" spans="1:7" s="237" customFormat="1" ht="26.25" customHeight="1">
      <c r="A105" s="238">
        <v>41651</v>
      </c>
      <c r="B105" s="239" t="s">
        <v>1364</v>
      </c>
      <c r="C105" s="240" t="s">
        <v>1409</v>
      </c>
      <c r="D105" s="241" t="s">
        <v>1410</v>
      </c>
      <c r="E105" s="242" t="s">
        <v>1411</v>
      </c>
      <c r="F105" s="242"/>
      <c r="G105" s="242" t="s">
        <v>1412</v>
      </c>
    </row>
    <row r="106" spans="1:7" s="237" customFormat="1" ht="26.25" customHeight="1">
      <c r="A106" s="238">
        <v>41649</v>
      </c>
      <c r="B106" s="239" t="s">
        <v>1352</v>
      </c>
      <c r="C106" s="240" t="s">
        <v>1356</v>
      </c>
      <c r="D106" s="241" t="s">
        <v>1413</v>
      </c>
      <c r="E106" s="242" t="s">
        <v>1414</v>
      </c>
      <c r="F106" s="242"/>
      <c r="G106" s="242" t="s">
        <v>1415</v>
      </c>
    </row>
    <row r="107" spans="1:7" s="237" customFormat="1" ht="26.25" customHeight="1">
      <c r="A107" s="238">
        <v>41649</v>
      </c>
      <c r="B107" s="239" t="s">
        <v>1364</v>
      </c>
      <c r="C107" s="240" t="s">
        <v>1356</v>
      </c>
      <c r="D107" s="241" t="s">
        <v>1416</v>
      </c>
      <c r="E107" s="242" t="s">
        <v>1417</v>
      </c>
      <c r="F107" s="242"/>
      <c r="G107" s="242" t="s">
        <v>1396</v>
      </c>
    </row>
    <row r="108" spans="1:7" s="237" customFormat="1" ht="26.25" customHeight="1">
      <c r="A108" s="238">
        <v>41649</v>
      </c>
      <c r="B108" s="239" t="s">
        <v>1364</v>
      </c>
      <c r="C108" s="240" t="s">
        <v>1405</v>
      </c>
      <c r="D108" s="241" t="s">
        <v>1418</v>
      </c>
      <c r="E108" s="242" t="s">
        <v>1419</v>
      </c>
      <c r="F108" s="242"/>
      <c r="G108" s="242" t="s">
        <v>1420</v>
      </c>
    </row>
    <row r="109" spans="1:7" s="237" customFormat="1" ht="26.25" customHeight="1">
      <c r="A109" s="238">
        <v>41649</v>
      </c>
      <c r="B109" s="239" t="s">
        <v>1421</v>
      </c>
      <c r="C109" s="240" t="s">
        <v>1356</v>
      </c>
      <c r="D109" s="241" t="s">
        <v>1233</v>
      </c>
      <c r="E109" s="242" t="s">
        <v>1234</v>
      </c>
      <c r="F109" s="242"/>
      <c r="G109" s="242" t="s">
        <v>1123</v>
      </c>
    </row>
    <row r="110" spans="1:7" s="237" customFormat="1" ht="26.25" customHeight="1">
      <c r="A110" s="238">
        <v>41649</v>
      </c>
      <c r="B110" s="239" t="s">
        <v>1352</v>
      </c>
      <c r="C110" s="240" t="s">
        <v>1356</v>
      </c>
      <c r="D110" s="241" t="s">
        <v>1235</v>
      </c>
      <c r="E110" s="242" t="s">
        <v>1236</v>
      </c>
      <c r="F110" s="242"/>
      <c r="G110" s="242" t="s">
        <v>953</v>
      </c>
    </row>
    <row r="111" spans="1:7" s="237" customFormat="1" ht="26.25" customHeight="1">
      <c r="A111" s="238">
        <v>41648</v>
      </c>
      <c r="B111" s="239" t="s">
        <v>1352</v>
      </c>
      <c r="C111" s="240" t="s">
        <v>1422</v>
      </c>
      <c r="D111" s="241" t="s">
        <v>1237</v>
      </c>
      <c r="E111" s="242" t="s">
        <v>1238</v>
      </c>
      <c r="F111" s="242"/>
      <c r="G111" s="242" t="s">
        <v>1243</v>
      </c>
    </row>
    <row r="112" spans="1:7" s="237" customFormat="1" ht="26.25" customHeight="1">
      <c r="A112" s="238">
        <v>41647</v>
      </c>
      <c r="B112" s="239" t="s">
        <v>1352</v>
      </c>
      <c r="C112" s="240" t="s">
        <v>1423</v>
      </c>
      <c r="D112" s="241" t="s">
        <v>1239</v>
      </c>
      <c r="E112" s="242" t="s">
        <v>1240</v>
      </c>
      <c r="F112" s="242"/>
      <c r="G112" s="242" t="s">
        <v>948</v>
      </c>
    </row>
    <row r="113" spans="1:7" s="237" customFormat="1" ht="26.25" customHeight="1">
      <c r="A113" s="238">
        <v>41646</v>
      </c>
      <c r="B113" s="239" t="s">
        <v>1424</v>
      </c>
      <c r="C113" s="240" t="s">
        <v>1356</v>
      </c>
      <c r="D113" s="241" t="s">
        <v>1241</v>
      </c>
      <c r="E113" s="242" t="s">
        <v>1242</v>
      </c>
      <c r="F113" s="242"/>
      <c r="G113" s="242" t="s">
        <v>948</v>
      </c>
    </row>
    <row r="114" spans="1:7" s="237" customFormat="1" ht="26.25" customHeight="1">
      <c r="A114" s="238">
        <v>41644</v>
      </c>
      <c r="B114" s="239" t="s">
        <v>1352</v>
      </c>
      <c r="C114" s="240" t="s">
        <v>1356</v>
      </c>
      <c r="D114" s="241" t="s">
        <v>1425</v>
      </c>
      <c r="E114" s="242" t="s">
        <v>1184</v>
      </c>
      <c r="F114" s="242"/>
      <c r="G114" s="242" t="s">
        <v>1183</v>
      </c>
    </row>
    <row r="115" spans="1:7" s="237" customFormat="1" ht="26.25" customHeight="1">
      <c r="A115" s="238">
        <v>41642</v>
      </c>
      <c r="B115" s="239" t="s">
        <v>1426</v>
      </c>
      <c r="C115" s="240" t="s">
        <v>1356</v>
      </c>
      <c r="D115" s="241" t="s">
        <v>1185</v>
      </c>
      <c r="E115" s="242" t="s">
        <v>1186</v>
      </c>
      <c r="F115" s="242"/>
      <c r="G115" s="242" t="s">
        <v>1015</v>
      </c>
    </row>
    <row r="116" spans="1:7" s="237" customFormat="1" ht="26.25" customHeight="1">
      <c r="A116" s="238">
        <v>41642</v>
      </c>
      <c r="B116" s="239" t="s">
        <v>1427</v>
      </c>
      <c r="C116" s="240" t="s">
        <v>1356</v>
      </c>
      <c r="D116" s="241" t="s">
        <v>1187</v>
      </c>
      <c r="E116" s="242" t="s">
        <v>1188</v>
      </c>
      <c r="F116" s="242"/>
      <c r="G116" s="242" t="s">
        <v>948</v>
      </c>
    </row>
    <row r="117" spans="1:7" s="237" customFormat="1" ht="26.25" customHeight="1">
      <c r="A117" s="238">
        <v>41642</v>
      </c>
      <c r="B117" s="239" t="s">
        <v>1426</v>
      </c>
      <c r="C117" s="240" t="s">
        <v>1356</v>
      </c>
      <c r="D117" s="241" t="s">
        <v>1428</v>
      </c>
      <c r="E117" s="242" t="s">
        <v>1189</v>
      </c>
      <c r="F117" s="242"/>
      <c r="G117" s="242" t="s">
        <v>1062</v>
      </c>
    </row>
    <row r="118" spans="1:7" s="237" customFormat="1" ht="26.25" customHeight="1">
      <c r="A118" s="238">
        <v>41641</v>
      </c>
      <c r="B118" s="239" t="s">
        <v>1424</v>
      </c>
      <c r="C118" s="240" t="s">
        <v>1356</v>
      </c>
      <c r="D118" s="241" t="s">
        <v>1180</v>
      </c>
      <c r="E118" s="242" t="s">
        <v>1190</v>
      </c>
      <c r="F118" s="242"/>
      <c r="G118" s="242" t="s">
        <v>948</v>
      </c>
    </row>
    <row r="119" spans="1:7" s="237" customFormat="1" ht="26.25" customHeight="1">
      <c r="A119" s="238">
        <v>41641</v>
      </c>
      <c r="B119" s="239" t="s">
        <v>1352</v>
      </c>
      <c r="C119" s="240" t="s">
        <v>1356</v>
      </c>
      <c r="D119" s="241" t="s">
        <v>1191</v>
      </c>
      <c r="E119" s="242" t="s">
        <v>1192</v>
      </c>
      <c r="F119" s="242"/>
      <c r="G119" s="242" t="s">
        <v>948</v>
      </c>
    </row>
    <row r="120" spans="1:7" s="237" customFormat="1" ht="26.25" customHeight="1">
      <c r="A120" s="238">
        <v>41641</v>
      </c>
      <c r="B120" s="239" t="s">
        <v>1426</v>
      </c>
      <c r="C120" s="240" t="s">
        <v>1429</v>
      </c>
      <c r="D120" s="241" t="s">
        <v>1193</v>
      </c>
      <c r="E120" s="242" t="s">
        <v>1194</v>
      </c>
      <c r="F120" s="242"/>
      <c r="G120" s="242" t="s">
        <v>948</v>
      </c>
    </row>
    <row r="121" spans="1:7" s="237" customFormat="1" ht="26.25" customHeight="1">
      <c r="A121" s="238">
        <v>41641</v>
      </c>
      <c r="B121" s="239" t="s">
        <v>1352</v>
      </c>
      <c r="C121" s="240" t="s">
        <v>1386</v>
      </c>
      <c r="D121" s="241" t="s">
        <v>1195</v>
      </c>
      <c r="E121" s="242" t="s">
        <v>1196</v>
      </c>
      <c r="F121" s="242"/>
      <c r="G121" s="242" t="s">
        <v>1015</v>
      </c>
    </row>
    <row r="122" spans="1:7" s="237" customFormat="1" ht="26.25" customHeight="1">
      <c r="A122" s="238">
        <v>41639</v>
      </c>
      <c r="B122" s="239" t="s">
        <v>1424</v>
      </c>
      <c r="C122" s="240" t="s">
        <v>1430</v>
      </c>
      <c r="D122" s="241" t="s">
        <v>1197</v>
      </c>
      <c r="E122" s="242" t="s">
        <v>1198</v>
      </c>
      <c r="F122" s="242"/>
      <c r="G122" s="242" t="s">
        <v>948</v>
      </c>
    </row>
    <row r="123" spans="1:7" s="237" customFormat="1" ht="26.25" customHeight="1">
      <c r="A123" s="238">
        <v>41639</v>
      </c>
      <c r="B123" s="239" t="s">
        <v>1426</v>
      </c>
      <c r="C123" s="240" t="s">
        <v>1431</v>
      </c>
      <c r="D123" s="241" t="s">
        <v>1181</v>
      </c>
      <c r="E123" s="242" t="s">
        <v>1199</v>
      </c>
      <c r="F123" s="242"/>
      <c r="G123" s="242" t="s">
        <v>1062</v>
      </c>
    </row>
    <row r="124" spans="1:7" s="237" customFormat="1" ht="26.25" customHeight="1">
      <c r="A124" s="238">
        <v>41638</v>
      </c>
      <c r="B124" s="239" t="s">
        <v>1424</v>
      </c>
      <c r="C124" s="240" t="s">
        <v>1356</v>
      </c>
      <c r="D124" s="241" t="s">
        <v>1182</v>
      </c>
      <c r="E124" s="242" t="s">
        <v>1201</v>
      </c>
      <c r="F124" s="242"/>
      <c r="G124" s="242" t="s">
        <v>1200</v>
      </c>
    </row>
    <row r="125" spans="1:7" s="237" customFormat="1" ht="26.25" customHeight="1">
      <c r="A125" s="238">
        <v>41635</v>
      </c>
      <c r="B125" s="239" t="s">
        <v>1352</v>
      </c>
      <c r="C125" s="240" t="s">
        <v>1356</v>
      </c>
      <c r="D125" s="242" t="s">
        <v>1111</v>
      </c>
      <c r="E125" s="242" t="s">
        <v>1112</v>
      </c>
      <c r="F125" s="242"/>
      <c r="G125" s="242" t="s">
        <v>948</v>
      </c>
    </row>
    <row r="126" spans="1:7" s="237" customFormat="1" ht="26.25" customHeight="1">
      <c r="A126" s="238">
        <v>41635</v>
      </c>
      <c r="B126" s="239" t="s">
        <v>1352</v>
      </c>
      <c r="C126" s="240" t="s">
        <v>1356</v>
      </c>
      <c r="D126" s="242" t="s">
        <v>1113</v>
      </c>
      <c r="E126" s="242" t="s">
        <v>1114</v>
      </c>
      <c r="F126" s="242"/>
      <c r="G126" s="242" t="s">
        <v>1123</v>
      </c>
    </row>
    <row r="127" spans="1:7" s="237" customFormat="1" ht="26.25" customHeight="1">
      <c r="A127" s="238">
        <v>41633</v>
      </c>
      <c r="B127" s="239" t="s">
        <v>1424</v>
      </c>
      <c r="C127" s="240" t="s">
        <v>1401</v>
      </c>
      <c r="D127" s="242" t="s">
        <v>1115</v>
      </c>
      <c r="E127" s="242" t="s">
        <v>1116</v>
      </c>
      <c r="F127" s="242"/>
      <c r="G127" s="242" t="s">
        <v>948</v>
      </c>
    </row>
    <row r="128" spans="1:7" s="237" customFormat="1" ht="26.25" customHeight="1">
      <c r="A128" s="238">
        <v>41632</v>
      </c>
      <c r="B128" s="239" t="s">
        <v>1352</v>
      </c>
      <c r="C128" s="240" t="s">
        <v>1356</v>
      </c>
      <c r="D128" s="242" t="s">
        <v>1117</v>
      </c>
      <c r="E128" s="242" t="s">
        <v>1118</v>
      </c>
      <c r="F128" s="242"/>
      <c r="G128" s="242" t="s">
        <v>1124</v>
      </c>
    </row>
    <row r="129" spans="1:7" s="237" customFormat="1" ht="26.25" customHeight="1">
      <c r="A129" s="238">
        <v>41632</v>
      </c>
      <c r="B129" s="239" t="s">
        <v>1352</v>
      </c>
      <c r="C129" s="240" t="s">
        <v>1356</v>
      </c>
      <c r="D129" s="242" t="s">
        <v>1119</v>
      </c>
      <c r="E129" s="242" t="s">
        <v>1120</v>
      </c>
      <c r="F129" s="242"/>
      <c r="G129" s="242" t="s">
        <v>1018</v>
      </c>
    </row>
    <row r="130" spans="1:7" s="237" customFormat="1" ht="26.25" customHeight="1">
      <c r="A130" s="238">
        <v>41631</v>
      </c>
      <c r="B130" s="239" t="s">
        <v>1352</v>
      </c>
      <c r="C130" s="240" t="s">
        <v>1356</v>
      </c>
      <c r="D130" s="242" t="s">
        <v>1121</v>
      </c>
      <c r="E130" s="242" t="s">
        <v>1122</v>
      </c>
      <c r="F130" s="242"/>
      <c r="G130" s="242" t="s">
        <v>945</v>
      </c>
    </row>
    <row r="131" spans="1:7" s="237" customFormat="1" ht="26.25" customHeight="1">
      <c r="A131" s="238">
        <v>41629</v>
      </c>
      <c r="B131" s="239" t="s">
        <v>1352</v>
      </c>
      <c r="C131" s="240" t="s">
        <v>1356</v>
      </c>
      <c r="D131" s="242" t="s">
        <v>1094</v>
      </c>
      <c r="E131" s="242" t="s">
        <v>1095</v>
      </c>
      <c r="F131" s="239"/>
      <c r="G131" s="239" t="s">
        <v>953</v>
      </c>
    </row>
    <row r="132" spans="1:7" s="237" customFormat="1" ht="26.25" customHeight="1">
      <c r="A132" s="238">
        <v>41628</v>
      </c>
      <c r="B132" s="239" t="s">
        <v>1424</v>
      </c>
      <c r="C132" s="240" t="s">
        <v>1356</v>
      </c>
      <c r="D132" s="242" t="s">
        <v>1096</v>
      </c>
      <c r="E132" s="242" t="s">
        <v>1097</v>
      </c>
      <c r="F132" s="239"/>
      <c r="G132" s="239" t="s">
        <v>948</v>
      </c>
    </row>
    <row r="133" spans="1:7" s="237" customFormat="1" ht="26.25" customHeight="1">
      <c r="A133" s="238">
        <v>41628</v>
      </c>
      <c r="B133" s="239" t="s">
        <v>1352</v>
      </c>
      <c r="C133" s="240" t="s">
        <v>1356</v>
      </c>
      <c r="D133" s="242" t="s">
        <v>1092</v>
      </c>
      <c r="E133" s="242" t="s">
        <v>1098</v>
      </c>
      <c r="F133" s="239"/>
      <c r="G133" s="239" t="s">
        <v>945</v>
      </c>
    </row>
    <row r="134" spans="1:7" s="237" customFormat="1" ht="26.25" customHeight="1">
      <c r="A134" s="238">
        <v>41628</v>
      </c>
      <c r="B134" s="239" t="s">
        <v>1424</v>
      </c>
      <c r="C134" s="240" t="s">
        <v>1432</v>
      </c>
      <c r="D134" s="242" t="s">
        <v>1093</v>
      </c>
      <c r="E134" s="242" t="s">
        <v>1099</v>
      </c>
      <c r="F134" s="239"/>
      <c r="G134" s="239" t="s">
        <v>948</v>
      </c>
    </row>
    <row r="135" spans="1:7" s="237" customFormat="1" ht="26.25" customHeight="1">
      <c r="A135" s="238">
        <v>41627</v>
      </c>
      <c r="B135" s="239" t="s">
        <v>1352</v>
      </c>
      <c r="C135" s="240" t="s">
        <v>1433</v>
      </c>
      <c r="D135" s="242" t="s">
        <v>1100</v>
      </c>
      <c r="E135" s="242" t="s">
        <v>1101</v>
      </c>
      <c r="F135" s="239"/>
      <c r="G135" s="239" t="s">
        <v>1104</v>
      </c>
    </row>
    <row r="136" spans="1:7" s="237" customFormat="1" ht="26.25" customHeight="1">
      <c r="A136" s="238">
        <v>41624</v>
      </c>
      <c r="B136" s="239" t="s">
        <v>1434</v>
      </c>
      <c r="C136" s="240" t="s">
        <v>1371</v>
      </c>
      <c r="D136" s="242" t="s">
        <v>1102</v>
      </c>
      <c r="E136" s="242" t="s">
        <v>1103</v>
      </c>
      <c r="F136" s="239"/>
      <c r="G136" s="239" t="s">
        <v>955</v>
      </c>
    </row>
    <row r="137" spans="1:7" s="237" customFormat="1" ht="26.25" customHeight="1">
      <c r="A137" s="238">
        <v>41622</v>
      </c>
      <c r="B137" s="239" t="s">
        <v>1424</v>
      </c>
      <c r="C137" s="240" t="s">
        <v>1371</v>
      </c>
      <c r="D137" s="242" t="s">
        <v>1039</v>
      </c>
      <c r="E137" s="242" t="s">
        <v>1040</v>
      </c>
      <c r="F137" s="239"/>
      <c r="G137" s="239" t="s">
        <v>1059</v>
      </c>
    </row>
    <row r="138" spans="1:7" s="237" customFormat="1" ht="26.25" customHeight="1">
      <c r="A138" s="238">
        <v>41621</v>
      </c>
      <c r="B138" s="239" t="s">
        <v>1352</v>
      </c>
      <c r="C138" s="240" t="s">
        <v>1356</v>
      </c>
      <c r="D138" s="242" t="s">
        <v>1041</v>
      </c>
      <c r="E138" s="242" t="s">
        <v>1042</v>
      </c>
      <c r="F138" s="239"/>
      <c r="G138" s="239" t="s">
        <v>953</v>
      </c>
    </row>
    <row r="139" spans="1:7" s="237" customFormat="1" ht="26.25" customHeight="1">
      <c r="A139" s="238">
        <v>41621</v>
      </c>
      <c r="B139" s="239" t="s">
        <v>1352</v>
      </c>
      <c r="C139" s="240" t="s">
        <v>1435</v>
      </c>
      <c r="D139" s="242" t="s">
        <v>1043</v>
      </c>
      <c r="E139" s="242" t="s">
        <v>1044</v>
      </c>
      <c r="F139" s="239"/>
      <c r="G139" s="239" t="s">
        <v>945</v>
      </c>
    </row>
    <row r="140" spans="1:7" s="237" customFormat="1" ht="26.25" customHeight="1">
      <c r="A140" s="238">
        <v>41621</v>
      </c>
      <c r="B140" s="239" t="s">
        <v>1426</v>
      </c>
      <c r="C140" s="240" t="s">
        <v>1401</v>
      </c>
      <c r="D140" s="242" t="s">
        <v>1045</v>
      </c>
      <c r="E140" s="242" t="s">
        <v>1046</v>
      </c>
      <c r="F140" s="239"/>
      <c r="G140" s="239" t="s">
        <v>948</v>
      </c>
    </row>
    <row r="141" spans="1:7" s="237" customFormat="1" ht="26.25" customHeight="1">
      <c r="A141" s="238">
        <v>41621</v>
      </c>
      <c r="B141" s="239" t="s">
        <v>1424</v>
      </c>
      <c r="C141" s="240" t="s">
        <v>1436</v>
      </c>
      <c r="D141" s="242" t="s">
        <v>1037</v>
      </c>
      <c r="E141" s="242" t="s">
        <v>1047</v>
      </c>
      <c r="F141" s="239"/>
      <c r="G141" s="239" t="s">
        <v>945</v>
      </c>
    </row>
    <row r="142" spans="1:7" s="237" customFormat="1" ht="26.25" customHeight="1">
      <c r="A142" s="238">
        <v>41621</v>
      </c>
      <c r="B142" s="239" t="s">
        <v>1352</v>
      </c>
      <c r="C142" s="240" t="s">
        <v>1409</v>
      </c>
      <c r="D142" s="242" t="s">
        <v>1048</v>
      </c>
      <c r="E142" s="242" t="s">
        <v>1049</v>
      </c>
      <c r="F142" s="239"/>
      <c r="G142" s="239" t="s">
        <v>1060</v>
      </c>
    </row>
    <row r="143" spans="1:7" s="237" customFormat="1" ht="26.25" customHeight="1">
      <c r="A143" s="238">
        <v>41619</v>
      </c>
      <c r="B143" s="239" t="s">
        <v>1421</v>
      </c>
      <c r="C143" s="240" t="s">
        <v>1356</v>
      </c>
      <c r="D143" s="242" t="s">
        <v>1050</v>
      </c>
      <c r="E143" s="242" t="s">
        <v>1051</v>
      </c>
      <c r="F143" s="239"/>
      <c r="G143" s="239" t="s">
        <v>1061</v>
      </c>
    </row>
    <row r="144" spans="1:7" s="237" customFormat="1" ht="26.25" customHeight="1">
      <c r="A144" s="238">
        <v>41619</v>
      </c>
      <c r="B144" s="239" t="s">
        <v>1352</v>
      </c>
      <c r="C144" s="240" t="s">
        <v>1437</v>
      </c>
      <c r="D144" s="242" t="s">
        <v>1052</v>
      </c>
      <c r="E144" s="242" t="s">
        <v>1053</v>
      </c>
      <c r="F144" s="239"/>
      <c r="G144" s="239" t="s">
        <v>948</v>
      </c>
    </row>
    <row r="145" spans="1:7" s="237" customFormat="1" ht="26.25" customHeight="1">
      <c r="A145" s="238">
        <v>41618</v>
      </c>
      <c r="B145" s="239" t="s">
        <v>1424</v>
      </c>
      <c r="C145" s="240" t="s">
        <v>1356</v>
      </c>
      <c r="D145" s="242" t="s">
        <v>1038</v>
      </c>
      <c r="E145" s="242" t="s">
        <v>1054</v>
      </c>
      <c r="F145" s="239"/>
      <c r="G145" s="239" t="s">
        <v>1062</v>
      </c>
    </row>
    <row r="146" spans="1:7" s="237" customFormat="1" ht="26.25" customHeight="1">
      <c r="A146" s="238">
        <v>41618</v>
      </c>
      <c r="B146" s="239" t="s">
        <v>1352</v>
      </c>
      <c r="C146" s="240" t="s">
        <v>1356</v>
      </c>
      <c r="D146" s="242" t="s">
        <v>1055</v>
      </c>
      <c r="E146" s="242" t="s">
        <v>1056</v>
      </c>
      <c r="F146" s="239"/>
      <c r="G146" s="239" t="s">
        <v>948</v>
      </c>
    </row>
    <row r="147" spans="1:7" s="237" customFormat="1" ht="26.25" customHeight="1">
      <c r="A147" s="238">
        <v>41617</v>
      </c>
      <c r="B147" s="239" t="s">
        <v>1352</v>
      </c>
      <c r="C147" s="240" t="s">
        <v>1356</v>
      </c>
      <c r="D147" s="242" t="s">
        <v>1057</v>
      </c>
      <c r="E147" s="242" t="s">
        <v>1058</v>
      </c>
      <c r="F147" s="239"/>
      <c r="G147" s="239" t="s">
        <v>1015</v>
      </c>
    </row>
    <row r="148" spans="1:7" s="237" customFormat="1" ht="26.25" customHeight="1">
      <c r="A148" s="238">
        <v>41614</v>
      </c>
      <c r="B148" s="239" t="s">
        <v>1352</v>
      </c>
      <c r="C148" s="240" t="s">
        <v>1356</v>
      </c>
      <c r="D148" s="242" t="s">
        <v>993</v>
      </c>
      <c r="E148" s="242" t="s">
        <v>1003</v>
      </c>
      <c r="F148" s="239"/>
      <c r="G148" s="239" t="s">
        <v>1013</v>
      </c>
    </row>
    <row r="149" spans="1:7" s="237" customFormat="1" ht="26.25" customHeight="1">
      <c r="A149" s="238">
        <v>41614</v>
      </c>
      <c r="B149" s="239" t="s">
        <v>1427</v>
      </c>
      <c r="C149" s="240" t="s">
        <v>1356</v>
      </c>
      <c r="D149" s="242" t="s">
        <v>994</v>
      </c>
      <c r="E149" s="242" t="s">
        <v>1004</v>
      </c>
      <c r="F149" s="239"/>
      <c r="G149" s="239" t="s">
        <v>948</v>
      </c>
    </row>
    <row r="150" spans="1:7" s="237" customFormat="1" ht="26.25" customHeight="1">
      <c r="A150" s="238">
        <v>41613</v>
      </c>
      <c r="B150" s="239" t="s">
        <v>1426</v>
      </c>
      <c r="C150" s="240" t="s">
        <v>1356</v>
      </c>
      <c r="D150" s="242" t="s">
        <v>995</v>
      </c>
      <c r="E150" s="242" t="s">
        <v>1005</v>
      </c>
      <c r="F150" s="239"/>
      <c r="G150" s="239" t="s">
        <v>1014</v>
      </c>
    </row>
    <row r="151" spans="1:7" s="237" customFormat="1" ht="26.25" customHeight="1">
      <c r="A151" s="238">
        <v>41613</v>
      </c>
      <c r="B151" s="239" t="s">
        <v>1424</v>
      </c>
      <c r="C151" s="240" t="s">
        <v>1432</v>
      </c>
      <c r="D151" s="242" t="s">
        <v>996</v>
      </c>
      <c r="E151" s="242" t="s">
        <v>1006</v>
      </c>
      <c r="F151" s="239"/>
      <c r="G151" s="239" t="s">
        <v>1015</v>
      </c>
    </row>
    <row r="152" spans="1:7" s="237" customFormat="1" ht="26.25" customHeight="1">
      <c r="A152" s="238">
        <v>41612</v>
      </c>
      <c r="B152" s="239" t="s">
        <v>1424</v>
      </c>
      <c r="C152" s="240" t="s">
        <v>1438</v>
      </c>
      <c r="D152" s="242" t="s">
        <v>997</v>
      </c>
      <c r="E152" s="242" t="s">
        <v>1007</v>
      </c>
      <c r="F152" s="239"/>
      <c r="G152" s="239" t="s">
        <v>948</v>
      </c>
    </row>
    <row r="153" spans="1:7" s="237" customFormat="1" ht="26.25" customHeight="1">
      <c r="A153" s="238">
        <v>41611</v>
      </c>
      <c r="B153" s="239" t="s">
        <v>1352</v>
      </c>
      <c r="C153" s="240" t="s">
        <v>1356</v>
      </c>
      <c r="D153" s="242" t="s">
        <v>998</v>
      </c>
      <c r="E153" s="242" t="s">
        <v>1008</v>
      </c>
      <c r="F153" s="239"/>
      <c r="G153" s="239" t="s">
        <v>1016</v>
      </c>
    </row>
    <row r="154" spans="1:7" s="237" customFormat="1" ht="26.25" customHeight="1">
      <c r="A154" s="238">
        <v>41610</v>
      </c>
      <c r="B154" s="239" t="s">
        <v>1352</v>
      </c>
      <c r="C154" s="240" t="s">
        <v>1439</v>
      </c>
      <c r="D154" s="242" t="s">
        <v>999</v>
      </c>
      <c r="E154" s="242" t="s">
        <v>1009</v>
      </c>
      <c r="F154" s="239"/>
      <c r="G154" s="239" t="s">
        <v>1017</v>
      </c>
    </row>
    <row r="155" spans="1:7" s="237" customFormat="1" ht="26.25" customHeight="1">
      <c r="A155" s="238">
        <v>41610</v>
      </c>
      <c r="B155" s="239" t="s">
        <v>1424</v>
      </c>
      <c r="C155" s="240" t="s">
        <v>1429</v>
      </c>
      <c r="D155" s="242" t="s">
        <v>1000</v>
      </c>
      <c r="E155" s="242" t="s">
        <v>1010</v>
      </c>
      <c r="F155" s="239"/>
      <c r="G155" s="239" t="s">
        <v>948</v>
      </c>
    </row>
    <row r="156" spans="1:7" s="237" customFormat="1" ht="26.25" customHeight="1">
      <c r="A156" s="238">
        <v>41610</v>
      </c>
      <c r="B156" s="239" t="s">
        <v>1426</v>
      </c>
      <c r="C156" s="240" t="s">
        <v>1435</v>
      </c>
      <c r="D156" s="242" t="s">
        <v>1001</v>
      </c>
      <c r="E156" s="242" t="s">
        <v>1011</v>
      </c>
      <c r="F156" s="239"/>
      <c r="G156" s="239" t="s">
        <v>948</v>
      </c>
    </row>
    <row r="157" spans="1:7" s="237" customFormat="1" ht="26.25" customHeight="1">
      <c r="A157" s="238">
        <v>41610</v>
      </c>
      <c r="B157" s="239" t="s">
        <v>1352</v>
      </c>
      <c r="C157" s="240" t="s">
        <v>1356</v>
      </c>
      <c r="D157" s="242" t="s">
        <v>1002</v>
      </c>
      <c r="E157" s="242" t="s">
        <v>1012</v>
      </c>
      <c r="F157" s="239"/>
      <c r="G157" s="239" t="s">
        <v>1018</v>
      </c>
    </row>
    <row r="158" spans="1:7" s="237" customFormat="1" ht="26.25" customHeight="1">
      <c r="A158" s="238">
        <v>41607</v>
      </c>
      <c r="B158" s="239" t="s">
        <v>1424</v>
      </c>
      <c r="C158" s="240" t="s">
        <v>1440</v>
      </c>
      <c r="D158" s="242" t="s">
        <v>929</v>
      </c>
      <c r="E158" s="242" t="s">
        <v>1441</v>
      </c>
      <c r="F158" s="239"/>
      <c r="G158" s="239" t="s">
        <v>930</v>
      </c>
    </row>
    <row r="159" spans="1:7" s="237" customFormat="1" ht="26.25" customHeight="1">
      <c r="A159" s="238">
        <v>41607</v>
      </c>
      <c r="B159" s="239" t="s">
        <v>1352</v>
      </c>
      <c r="C159" s="240" t="s">
        <v>1436</v>
      </c>
      <c r="D159" s="242" t="s">
        <v>932</v>
      </c>
      <c r="E159" s="242" t="s">
        <v>931</v>
      </c>
      <c r="F159" s="239"/>
      <c r="G159" s="239" t="s">
        <v>933</v>
      </c>
    </row>
    <row r="160" spans="1:7" s="237" customFormat="1" ht="26.25" customHeight="1">
      <c r="A160" s="238">
        <v>41607</v>
      </c>
      <c r="B160" s="239" t="s">
        <v>1424</v>
      </c>
      <c r="C160" s="240" t="s">
        <v>1432</v>
      </c>
      <c r="D160" s="242" t="s">
        <v>1442</v>
      </c>
      <c r="E160" s="242" t="s">
        <v>935</v>
      </c>
      <c r="F160" s="239"/>
      <c r="G160" s="239" t="s">
        <v>936</v>
      </c>
    </row>
    <row r="161" spans="1:7" s="237" customFormat="1" ht="26.25" customHeight="1">
      <c r="A161" s="238">
        <v>41607</v>
      </c>
      <c r="B161" s="239" t="s">
        <v>1426</v>
      </c>
      <c r="C161" s="240" t="s">
        <v>1386</v>
      </c>
      <c r="D161" s="239" t="s">
        <v>943</v>
      </c>
      <c r="E161" s="239" t="s">
        <v>944</v>
      </c>
      <c r="F161" s="239"/>
      <c r="G161" s="239" t="s">
        <v>942</v>
      </c>
    </row>
    <row r="162" spans="1:7" s="237" customFormat="1" ht="26.25" customHeight="1">
      <c r="A162" s="238">
        <v>41607</v>
      </c>
      <c r="B162" s="239" t="s">
        <v>1426</v>
      </c>
      <c r="C162" s="240" t="s">
        <v>1353</v>
      </c>
      <c r="D162" s="239" t="s">
        <v>946</v>
      </c>
      <c r="E162" s="239" t="s">
        <v>947</v>
      </c>
      <c r="F162" s="239"/>
      <c r="G162" s="239" t="s">
        <v>945</v>
      </c>
    </row>
    <row r="163" spans="1:7" s="237" customFormat="1" ht="26.25" customHeight="1">
      <c r="A163" s="238">
        <v>41606</v>
      </c>
      <c r="B163" s="239" t="s">
        <v>1424</v>
      </c>
      <c r="C163" s="240" t="s">
        <v>1432</v>
      </c>
      <c r="D163" s="239" t="s">
        <v>949</v>
      </c>
      <c r="E163" s="239" t="s">
        <v>950</v>
      </c>
      <c r="F163" s="239"/>
      <c r="G163" s="239" t="s">
        <v>948</v>
      </c>
    </row>
    <row r="164" spans="1:7" s="237" customFormat="1" ht="26.25" customHeight="1">
      <c r="A164" s="238">
        <v>41606</v>
      </c>
      <c r="B164" s="239" t="s">
        <v>1424</v>
      </c>
      <c r="C164" s="240" t="s">
        <v>1405</v>
      </c>
      <c r="D164" s="239" t="s">
        <v>940</v>
      </c>
      <c r="E164" s="239" t="s">
        <v>952</v>
      </c>
      <c r="F164" s="239"/>
      <c r="G164" s="239" t="s">
        <v>951</v>
      </c>
    </row>
    <row r="165" spans="1:7" s="237" customFormat="1" ht="26.25" customHeight="1">
      <c r="A165" s="238">
        <v>41606</v>
      </c>
      <c r="B165" s="239" t="s">
        <v>1352</v>
      </c>
      <c r="C165" s="240" t="s">
        <v>1371</v>
      </c>
      <c r="D165" s="239" t="s">
        <v>941</v>
      </c>
      <c r="E165" s="239" t="s">
        <v>954</v>
      </c>
      <c r="F165" s="239"/>
      <c r="G165" s="239" t="s">
        <v>953</v>
      </c>
    </row>
    <row r="166" spans="1:7" s="237" customFormat="1" ht="26.25" customHeight="1">
      <c r="A166" s="238">
        <v>41606</v>
      </c>
      <c r="B166" s="239" t="s">
        <v>1421</v>
      </c>
      <c r="C166" s="240" t="s">
        <v>1435</v>
      </c>
      <c r="D166" s="239" t="s">
        <v>939</v>
      </c>
      <c r="E166" s="239" t="s">
        <v>937</v>
      </c>
      <c r="F166" s="239"/>
      <c r="G166" s="239" t="s">
        <v>938</v>
      </c>
    </row>
    <row r="167" spans="1:7" s="237" customFormat="1" ht="26.25" customHeight="1">
      <c r="A167" s="238">
        <v>41604</v>
      </c>
      <c r="B167" s="239" t="s">
        <v>1424</v>
      </c>
      <c r="C167" s="240" t="s">
        <v>1371</v>
      </c>
      <c r="D167" s="239" t="s">
        <v>956</v>
      </c>
      <c r="E167" s="239" t="s">
        <v>957</v>
      </c>
      <c r="F167" s="239"/>
      <c r="G167" s="239" t="s">
        <v>955</v>
      </c>
    </row>
    <row r="168" spans="1:7" s="237" customFormat="1" ht="26.25" customHeight="1">
      <c r="A168" s="238">
        <v>41586</v>
      </c>
      <c r="B168" s="239" t="s">
        <v>1443</v>
      </c>
      <c r="C168" s="240" t="s">
        <v>1430</v>
      </c>
      <c r="D168" s="242" t="s">
        <v>835</v>
      </c>
      <c r="E168" s="242" t="s">
        <v>834</v>
      </c>
      <c r="F168" s="239"/>
      <c r="G168" s="239" t="s">
        <v>1444</v>
      </c>
    </row>
    <row r="169" spans="1:7" s="237" customFormat="1" ht="26.25" customHeight="1">
      <c r="A169" s="238">
        <v>41585</v>
      </c>
      <c r="B169" s="239" t="s">
        <v>1426</v>
      </c>
      <c r="C169" s="240" t="s">
        <v>1432</v>
      </c>
      <c r="D169" s="242" t="s">
        <v>832</v>
      </c>
      <c r="E169" s="242" t="s">
        <v>833</v>
      </c>
      <c r="F169" s="239"/>
      <c r="G169" s="239" t="s">
        <v>1445</v>
      </c>
    </row>
    <row r="170" spans="1:7" s="237" customFormat="1" ht="26.25" customHeight="1">
      <c r="A170" s="238">
        <v>41584</v>
      </c>
      <c r="B170" s="239" t="s">
        <v>1424</v>
      </c>
      <c r="C170" s="240" t="s">
        <v>1371</v>
      </c>
      <c r="D170" s="242" t="s">
        <v>831</v>
      </c>
      <c r="E170" s="242" t="s">
        <v>830</v>
      </c>
      <c r="F170" s="239"/>
      <c r="G170" s="239" t="s">
        <v>1444</v>
      </c>
    </row>
    <row r="171" spans="1:7" s="237" customFormat="1" ht="26.25" customHeight="1">
      <c r="A171" s="238">
        <v>41584</v>
      </c>
      <c r="B171" s="239" t="s">
        <v>1426</v>
      </c>
      <c r="C171" s="240" t="s">
        <v>1409</v>
      </c>
      <c r="D171" s="242" t="s">
        <v>829</v>
      </c>
      <c r="E171" s="242" t="s">
        <v>828</v>
      </c>
      <c r="F171" s="239"/>
      <c r="G171" s="239" t="s">
        <v>1412</v>
      </c>
    </row>
    <row r="172" spans="1:7" s="237" customFormat="1" ht="26.25" customHeight="1">
      <c r="A172" s="238">
        <v>41583</v>
      </c>
      <c r="B172" s="239" t="s">
        <v>1426</v>
      </c>
      <c r="C172" s="240" t="s">
        <v>1432</v>
      </c>
      <c r="D172" s="242" t="s">
        <v>827</v>
      </c>
      <c r="E172" s="242" t="s">
        <v>825</v>
      </c>
      <c r="F172" s="239"/>
      <c r="G172" s="239" t="s">
        <v>826</v>
      </c>
    </row>
    <row r="173" spans="1:7" s="237" customFormat="1" ht="26.25" customHeight="1">
      <c r="A173" s="238">
        <v>41583</v>
      </c>
      <c r="B173" s="239" t="s">
        <v>1426</v>
      </c>
      <c r="C173" s="240" t="s">
        <v>1353</v>
      </c>
      <c r="D173" s="242" t="s">
        <v>823</v>
      </c>
      <c r="E173" s="242" t="s">
        <v>824</v>
      </c>
      <c r="F173" s="239" t="s">
        <v>1446</v>
      </c>
      <c r="G173" s="239" t="s">
        <v>1444</v>
      </c>
    </row>
    <row r="174" spans="1:7" s="237" customFormat="1" ht="26.25" customHeight="1">
      <c r="A174" s="238">
        <v>41365</v>
      </c>
      <c r="B174" s="239" t="s">
        <v>1443</v>
      </c>
      <c r="C174" s="240" t="s">
        <v>1432</v>
      </c>
      <c r="D174" s="242" t="s">
        <v>1447</v>
      </c>
      <c r="E174" s="242" t="s">
        <v>1448</v>
      </c>
      <c r="F174" s="239"/>
      <c r="G174" s="239" t="s">
        <v>1444</v>
      </c>
    </row>
    <row r="175" spans="1:7" s="237" customFormat="1" ht="26.25" customHeight="1">
      <c r="A175" s="238">
        <v>41365</v>
      </c>
      <c r="B175" s="239" t="s">
        <v>1449</v>
      </c>
      <c r="C175" s="240" t="s">
        <v>1450</v>
      </c>
      <c r="D175" s="242" t="s">
        <v>1451</v>
      </c>
      <c r="E175" s="242" t="s">
        <v>1452</v>
      </c>
      <c r="F175" s="239"/>
      <c r="G175" s="239" t="s">
        <v>1453</v>
      </c>
    </row>
    <row r="176" spans="1:7" s="237" customFormat="1" ht="26.25" customHeight="1">
      <c r="A176" s="238">
        <v>41362</v>
      </c>
      <c r="B176" s="239" t="s">
        <v>1454</v>
      </c>
      <c r="C176" s="240" t="s">
        <v>1371</v>
      </c>
      <c r="D176" s="242" t="s">
        <v>1455</v>
      </c>
      <c r="E176" s="242" t="s">
        <v>1456</v>
      </c>
      <c r="F176" s="239"/>
      <c r="G176" s="239" t="s">
        <v>1385</v>
      </c>
    </row>
    <row r="177" spans="1:7" s="237" customFormat="1" ht="26.25" customHeight="1">
      <c r="A177" s="238">
        <v>41355</v>
      </c>
      <c r="B177" s="239" t="s">
        <v>1426</v>
      </c>
      <c r="C177" s="240" t="s">
        <v>1409</v>
      </c>
      <c r="D177" s="242" t="s">
        <v>1457</v>
      </c>
      <c r="E177" s="242" t="s">
        <v>1458</v>
      </c>
      <c r="F177" s="239"/>
      <c r="G177" s="239" t="s">
        <v>1459</v>
      </c>
    </row>
    <row r="178" spans="1:7" s="237" customFormat="1" ht="26.25" customHeight="1">
      <c r="A178" s="238">
        <v>41354</v>
      </c>
      <c r="B178" s="239" t="s">
        <v>1426</v>
      </c>
      <c r="C178" s="240" t="s">
        <v>1460</v>
      </c>
      <c r="D178" s="242" t="s">
        <v>1461</v>
      </c>
      <c r="E178" s="242" t="s">
        <v>1462</v>
      </c>
      <c r="F178" s="239"/>
      <c r="G178" s="239" t="s">
        <v>1463</v>
      </c>
    </row>
    <row r="179" spans="1:7" s="237" customFormat="1" ht="26.25" customHeight="1">
      <c r="A179" s="238">
        <v>41350</v>
      </c>
      <c r="B179" s="239" t="s">
        <v>1426</v>
      </c>
      <c r="C179" s="240" t="s">
        <v>1371</v>
      </c>
      <c r="D179" s="242" t="s">
        <v>1464</v>
      </c>
      <c r="E179" s="242" t="s">
        <v>1465</v>
      </c>
      <c r="F179" s="239"/>
      <c r="G179" s="239" t="s">
        <v>1379</v>
      </c>
    </row>
    <row r="180" spans="1:7" s="237" customFormat="1" ht="26.25" customHeight="1">
      <c r="A180" s="238">
        <v>41324</v>
      </c>
      <c r="B180" s="239" t="s">
        <v>1466</v>
      </c>
      <c r="C180" s="240" t="s">
        <v>1356</v>
      </c>
      <c r="D180" s="242" t="s">
        <v>1467</v>
      </c>
      <c r="E180" s="242" t="s">
        <v>1468</v>
      </c>
      <c r="F180" s="239" t="s">
        <v>1469</v>
      </c>
      <c r="G180" s="239" t="s">
        <v>1376</v>
      </c>
    </row>
    <row r="181" spans="1:7" s="237" customFormat="1" ht="26.25" customHeight="1">
      <c r="A181" s="238">
        <v>41309</v>
      </c>
      <c r="B181" s="239" t="s">
        <v>1434</v>
      </c>
      <c r="C181" s="240" t="s">
        <v>1432</v>
      </c>
      <c r="D181" s="242" t="s">
        <v>1470</v>
      </c>
      <c r="E181" s="242" t="s">
        <v>1471</v>
      </c>
      <c r="F181" s="239"/>
      <c r="G181" s="239" t="s">
        <v>1472</v>
      </c>
    </row>
    <row r="182" spans="1:7" s="237" customFormat="1" ht="26.25" customHeight="1">
      <c r="A182" s="238">
        <v>41298</v>
      </c>
      <c r="B182" s="239" t="s">
        <v>1443</v>
      </c>
      <c r="C182" s="240" t="s">
        <v>1356</v>
      </c>
      <c r="D182" s="242" t="s">
        <v>1473</v>
      </c>
      <c r="E182" s="242" t="s">
        <v>1474</v>
      </c>
      <c r="F182" s="239" t="s">
        <v>1475</v>
      </c>
      <c r="G182" s="239" t="s">
        <v>1415</v>
      </c>
    </row>
    <row r="183" spans="1:7" s="237" customFormat="1" ht="26.25" customHeight="1">
      <c r="A183" s="238">
        <v>41282</v>
      </c>
      <c r="B183" s="239" t="s">
        <v>1434</v>
      </c>
      <c r="C183" s="240" t="s">
        <v>1386</v>
      </c>
      <c r="D183" s="242" t="s">
        <v>1476</v>
      </c>
      <c r="E183" s="242" t="s">
        <v>1477</v>
      </c>
      <c r="F183" s="239"/>
      <c r="G183" s="239" t="s">
        <v>1444</v>
      </c>
    </row>
    <row r="184" spans="1:7" s="237" customFormat="1" ht="26.25" customHeight="1">
      <c r="A184" s="238">
        <v>41281</v>
      </c>
      <c r="B184" s="239" t="s">
        <v>1478</v>
      </c>
      <c r="C184" s="240" t="s">
        <v>1479</v>
      </c>
      <c r="D184" s="242" t="s">
        <v>1480</v>
      </c>
      <c r="E184" s="242" t="s">
        <v>1481</v>
      </c>
      <c r="F184" s="239"/>
      <c r="G184" s="239" t="s">
        <v>1376</v>
      </c>
    </row>
    <row r="185" spans="1:7" s="237" customFormat="1" ht="26.25" customHeight="1">
      <c r="A185" s="238">
        <v>41263</v>
      </c>
      <c r="B185" s="239" t="s">
        <v>1426</v>
      </c>
      <c r="C185" s="240" t="s">
        <v>1401</v>
      </c>
      <c r="D185" s="242" t="s">
        <v>1482</v>
      </c>
      <c r="E185" s="242" t="s">
        <v>1483</v>
      </c>
      <c r="F185" s="239"/>
      <c r="G185" s="239" t="s">
        <v>1484</v>
      </c>
    </row>
    <row r="186" spans="1:7" s="237" customFormat="1" ht="26.25" customHeight="1">
      <c r="A186" s="238">
        <v>41263</v>
      </c>
      <c r="B186" s="239" t="s">
        <v>1443</v>
      </c>
      <c r="C186" s="240" t="s">
        <v>1485</v>
      </c>
      <c r="D186" s="242" t="s">
        <v>1486</v>
      </c>
      <c r="E186" s="242" t="s">
        <v>1487</v>
      </c>
      <c r="F186" s="239"/>
      <c r="G186" s="239" t="s">
        <v>1488</v>
      </c>
    </row>
    <row r="187" spans="1:7" s="237" customFormat="1" ht="26.25" customHeight="1">
      <c r="A187" s="238">
        <v>41261</v>
      </c>
      <c r="B187" s="239" t="s">
        <v>1426</v>
      </c>
      <c r="C187" s="240" t="s">
        <v>1489</v>
      </c>
      <c r="D187" s="242" t="s">
        <v>1490</v>
      </c>
      <c r="E187" s="242" t="s">
        <v>1491</v>
      </c>
      <c r="F187" s="239"/>
      <c r="G187" s="239" t="s">
        <v>1492</v>
      </c>
    </row>
    <row r="188" spans="1:7" s="237" customFormat="1" ht="26.25" customHeight="1">
      <c r="A188" s="238">
        <v>41261</v>
      </c>
      <c r="B188" s="239" t="s">
        <v>1493</v>
      </c>
      <c r="C188" s="240" t="s">
        <v>1494</v>
      </c>
      <c r="D188" s="242" t="s">
        <v>1495</v>
      </c>
      <c r="E188" s="242" t="s">
        <v>1496</v>
      </c>
      <c r="F188" s="239"/>
      <c r="G188" s="239" t="s">
        <v>1497</v>
      </c>
    </row>
    <row r="189" spans="1:7" s="243" customFormat="1" ht="27" customHeight="1">
      <c r="A189" s="238">
        <v>41131</v>
      </c>
      <c r="B189" s="239" t="s">
        <v>1478</v>
      </c>
      <c r="C189" s="240" t="s">
        <v>1498</v>
      </c>
      <c r="D189" s="242" t="s">
        <v>1499</v>
      </c>
      <c r="E189" s="242" t="s">
        <v>1500</v>
      </c>
      <c r="F189" s="239"/>
      <c r="G189" s="239" t="s">
        <v>1501</v>
      </c>
    </row>
    <row r="190" spans="1:7" s="232" customFormat="1">
      <c r="A190" s="231"/>
      <c r="B190" s="231"/>
      <c r="C190" s="231"/>
      <c r="D190" s="244"/>
      <c r="G190" s="244"/>
    </row>
    <row r="191" spans="1:7" s="232" customFormat="1">
      <c r="A191" s="231"/>
      <c r="B191" s="231"/>
      <c r="C191" s="231"/>
      <c r="D191" s="244"/>
      <c r="G191" s="244"/>
    </row>
    <row r="192" spans="1:7" s="232" customFormat="1">
      <c r="A192" s="231"/>
      <c r="B192" s="231"/>
      <c r="C192" s="231"/>
      <c r="D192" s="244"/>
      <c r="G192" s="244"/>
    </row>
    <row r="193" spans="1:7" s="232" customFormat="1">
      <c r="A193" s="231"/>
      <c r="B193" s="231"/>
      <c r="C193" s="231"/>
      <c r="D193" s="244"/>
      <c r="G193" s="244"/>
    </row>
    <row r="194" spans="1:7" s="232" customFormat="1">
      <c r="A194" s="231"/>
      <c r="B194" s="231"/>
      <c r="C194" s="231"/>
      <c r="D194" s="244"/>
      <c r="G194" s="244"/>
    </row>
    <row r="195" spans="1:7" s="232" customFormat="1">
      <c r="A195" s="231"/>
      <c r="B195" s="231"/>
      <c r="C195" s="231"/>
      <c r="D195" s="244"/>
      <c r="G195" s="244"/>
    </row>
    <row r="196" spans="1:7" s="232" customFormat="1">
      <c r="A196" s="231"/>
      <c r="B196" s="231"/>
      <c r="C196" s="231"/>
      <c r="D196" s="244"/>
      <c r="G196" s="244"/>
    </row>
    <row r="197" spans="1:7" s="232" customFormat="1">
      <c r="A197" s="231"/>
      <c r="B197" s="231"/>
      <c r="C197" s="231"/>
      <c r="D197" s="244"/>
      <c r="G197" s="244"/>
    </row>
    <row r="198" spans="1:7" s="232" customFormat="1">
      <c r="A198" s="231"/>
      <c r="B198" s="231"/>
      <c r="C198" s="231"/>
      <c r="D198" s="244"/>
      <c r="G198" s="244"/>
    </row>
    <row r="199" spans="1:7" s="232" customFormat="1">
      <c r="A199" s="231"/>
      <c r="B199" s="231"/>
      <c r="C199" s="231"/>
      <c r="D199" s="244"/>
      <c r="G199" s="244"/>
    </row>
    <row r="200" spans="1:7" s="232" customFormat="1">
      <c r="A200" s="231"/>
      <c r="B200" s="231"/>
      <c r="C200" s="231"/>
      <c r="D200" s="244"/>
      <c r="G200" s="244"/>
    </row>
    <row r="201" spans="1:7" s="232" customFormat="1">
      <c r="A201" s="231"/>
      <c r="B201" s="231"/>
      <c r="C201" s="231"/>
      <c r="D201" s="244"/>
      <c r="G201" s="244"/>
    </row>
    <row r="202" spans="1:7" s="232" customFormat="1">
      <c r="A202" s="231"/>
      <c r="B202" s="231"/>
      <c r="C202" s="231"/>
      <c r="D202" s="244"/>
      <c r="G202" s="244"/>
    </row>
    <row r="203" spans="1:7" s="232" customFormat="1">
      <c r="A203" s="231"/>
      <c r="B203" s="231"/>
      <c r="C203" s="231"/>
      <c r="D203" s="244"/>
      <c r="G203" s="244"/>
    </row>
    <row r="204" spans="1:7" s="232" customFormat="1">
      <c r="A204" s="231"/>
      <c r="B204" s="231"/>
      <c r="C204" s="231"/>
      <c r="D204" s="244"/>
      <c r="G204" s="244"/>
    </row>
    <row r="205" spans="1:7" s="232" customFormat="1">
      <c r="A205" s="231"/>
      <c r="B205" s="231"/>
      <c r="C205" s="231"/>
      <c r="D205" s="244"/>
      <c r="G205" s="244"/>
    </row>
    <row r="206" spans="1:7" s="232" customFormat="1">
      <c r="A206" s="231"/>
      <c r="B206" s="231"/>
      <c r="C206" s="231"/>
      <c r="D206" s="244"/>
      <c r="G206" s="244"/>
    </row>
    <row r="207" spans="1:7" s="232" customFormat="1">
      <c r="A207" s="231"/>
      <c r="B207" s="231"/>
      <c r="C207" s="231"/>
      <c r="D207" s="244"/>
      <c r="G207" s="244"/>
    </row>
    <row r="208" spans="1:7" s="232" customFormat="1">
      <c r="A208" s="231"/>
      <c r="B208" s="231"/>
      <c r="C208" s="231"/>
      <c r="D208" s="244"/>
      <c r="G208" s="244"/>
    </row>
    <row r="209" spans="1:7" s="232" customFormat="1">
      <c r="A209" s="231"/>
      <c r="B209" s="231"/>
      <c r="C209" s="231"/>
      <c r="D209" s="244"/>
      <c r="G209" s="244"/>
    </row>
    <row r="210" spans="1:7" s="232" customFormat="1">
      <c r="A210" s="231"/>
      <c r="B210" s="231"/>
      <c r="C210" s="231"/>
      <c r="D210" s="244"/>
      <c r="G210" s="244"/>
    </row>
    <row r="211" spans="1:7" s="232" customFormat="1">
      <c r="A211" s="231"/>
      <c r="B211" s="231"/>
      <c r="C211" s="231"/>
      <c r="D211" s="244"/>
      <c r="G211" s="244"/>
    </row>
    <row r="212" spans="1:7" s="232" customFormat="1">
      <c r="A212" s="231"/>
      <c r="B212" s="231"/>
      <c r="C212" s="231"/>
      <c r="D212" s="244"/>
      <c r="G212" s="244"/>
    </row>
    <row r="213" spans="1:7" s="232" customFormat="1">
      <c r="A213" s="231"/>
      <c r="B213" s="231"/>
      <c r="C213" s="231"/>
      <c r="D213" s="244"/>
      <c r="G213" s="244"/>
    </row>
    <row r="214" spans="1:7" s="232" customFormat="1">
      <c r="A214" s="231"/>
      <c r="B214" s="231"/>
      <c r="C214" s="231"/>
      <c r="D214" s="244"/>
      <c r="G214" s="244"/>
    </row>
    <row r="215" spans="1:7" s="232" customFormat="1">
      <c r="A215" s="231"/>
      <c r="B215" s="231"/>
      <c r="C215" s="231"/>
      <c r="D215" s="244"/>
      <c r="G215" s="244"/>
    </row>
    <row r="216" spans="1:7" s="232" customFormat="1">
      <c r="A216" s="231"/>
      <c r="B216" s="231"/>
      <c r="C216" s="231"/>
      <c r="D216" s="244"/>
      <c r="G216" s="244"/>
    </row>
    <row r="217" spans="1:7" s="232" customFormat="1">
      <c r="A217" s="231"/>
      <c r="B217" s="231"/>
      <c r="C217" s="231"/>
      <c r="D217" s="244"/>
      <c r="G217" s="244"/>
    </row>
    <row r="218" spans="1:7" s="232" customFormat="1">
      <c r="A218" s="231"/>
      <c r="B218" s="231"/>
      <c r="C218" s="231"/>
      <c r="D218" s="244"/>
      <c r="G218" s="244"/>
    </row>
    <row r="219" spans="1:7" s="232" customFormat="1">
      <c r="A219" s="231"/>
      <c r="B219" s="231"/>
      <c r="C219" s="231"/>
      <c r="D219" s="244"/>
      <c r="G219" s="244"/>
    </row>
    <row r="220" spans="1:7" s="232" customFormat="1">
      <c r="A220" s="231"/>
      <c r="B220" s="231"/>
      <c r="C220" s="231"/>
      <c r="D220" s="244"/>
      <c r="G220" s="244"/>
    </row>
    <row r="221" spans="1:7" s="232" customFormat="1">
      <c r="A221" s="231"/>
      <c r="B221" s="231"/>
      <c r="C221" s="231"/>
      <c r="D221" s="244"/>
      <c r="G221" s="244"/>
    </row>
    <row r="222" spans="1:7" s="232" customFormat="1">
      <c r="A222" s="231"/>
      <c r="B222" s="231"/>
      <c r="C222" s="231"/>
      <c r="D222" s="244"/>
      <c r="G222" s="244"/>
    </row>
    <row r="223" spans="1:7" s="232" customFormat="1">
      <c r="A223" s="231"/>
      <c r="B223" s="231"/>
      <c r="C223" s="231"/>
      <c r="D223" s="244"/>
      <c r="G223" s="244"/>
    </row>
    <row r="224" spans="1:7" s="232" customFormat="1">
      <c r="A224" s="231"/>
      <c r="B224" s="231"/>
      <c r="C224" s="231"/>
      <c r="D224" s="244"/>
      <c r="G224" s="244"/>
    </row>
    <row r="225" spans="1:7" s="232" customFormat="1">
      <c r="A225" s="231"/>
      <c r="B225" s="231"/>
      <c r="C225" s="231"/>
      <c r="D225" s="244"/>
      <c r="G225" s="244"/>
    </row>
    <row r="226" spans="1:7" s="232" customFormat="1">
      <c r="A226" s="231"/>
      <c r="B226" s="231"/>
      <c r="C226" s="231"/>
      <c r="D226" s="244"/>
      <c r="G226" s="244"/>
    </row>
    <row r="227" spans="1:7" s="232" customFormat="1">
      <c r="A227" s="231"/>
      <c r="B227" s="231"/>
      <c r="C227" s="231"/>
      <c r="D227" s="244"/>
      <c r="G227" s="244"/>
    </row>
    <row r="228" spans="1:7" s="232" customFormat="1">
      <c r="A228" s="231"/>
      <c r="B228" s="231"/>
      <c r="C228" s="231"/>
      <c r="D228" s="244"/>
      <c r="G228" s="244"/>
    </row>
    <row r="229" spans="1:7" s="232" customFormat="1">
      <c r="A229" s="231"/>
      <c r="B229" s="231"/>
      <c r="C229" s="231"/>
      <c r="D229" s="244"/>
      <c r="G229" s="244"/>
    </row>
    <row r="230" spans="1:7" s="232" customFormat="1">
      <c r="A230" s="231"/>
      <c r="B230" s="231"/>
      <c r="C230" s="231"/>
      <c r="D230" s="244"/>
      <c r="G230" s="244"/>
    </row>
    <row r="231" spans="1:7" s="232" customFormat="1">
      <c r="A231" s="231"/>
      <c r="B231" s="231"/>
      <c r="C231" s="231"/>
      <c r="D231" s="244"/>
      <c r="G231" s="244"/>
    </row>
    <row r="232" spans="1:7" s="232" customFormat="1">
      <c r="A232" s="231"/>
      <c r="B232" s="231"/>
      <c r="C232" s="231"/>
      <c r="D232" s="244"/>
      <c r="G232" s="244"/>
    </row>
    <row r="233" spans="1:7" s="232" customFormat="1">
      <c r="A233" s="231"/>
      <c r="B233" s="231"/>
      <c r="C233" s="231"/>
      <c r="D233" s="244"/>
      <c r="G233" s="244"/>
    </row>
    <row r="234" spans="1:7" s="232" customFormat="1">
      <c r="A234" s="231"/>
      <c r="B234" s="231"/>
      <c r="C234" s="231"/>
      <c r="D234" s="244"/>
      <c r="G234" s="244"/>
    </row>
    <row r="235" spans="1:7" s="232" customFormat="1">
      <c r="A235" s="231"/>
      <c r="B235" s="231"/>
      <c r="C235" s="231"/>
      <c r="D235" s="244"/>
      <c r="G235" s="244"/>
    </row>
    <row r="236" spans="1:7" s="232" customFormat="1">
      <c r="A236" s="231"/>
      <c r="B236" s="231"/>
      <c r="C236" s="231"/>
      <c r="D236" s="244"/>
      <c r="G236" s="244"/>
    </row>
    <row r="237" spans="1:7" s="232" customFormat="1">
      <c r="A237" s="231"/>
      <c r="B237" s="231"/>
      <c r="C237" s="231"/>
      <c r="D237" s="244"/>
      <c r="G237" s="244"/>
    </row>
    <row r="238" spans="1:7" s="232" customFormat="1">
      <c r="A238" s="231"/>
      <c r="B238" s="231"/>
      <c r="C238" s="231"/>
      <c r="D238" s="244"/>
      <c r="G238" s="244"/>
    </row>
    <row r="239" spans="1:7" s="232" customFormat="1">
      <c r="A239" s="231"/>
      <c r="B239" s="231"/>
      <c r="C239" s="231"/>
      <c r="D239" s="244"/>
      <c r="G239" s="244"/>
    </row>
    <row r="240" spans="1:7" s="232" customFormat="1">
      <c r="A240" s="231"/>
      <c r="B240" s="231"/>
      <c r="C240" s="231"/>
      <c r="D240" s="244"/>
      <c r="G240" s="244"/>
    </row>
    <row r="241" spans="1:7" s="232" customFormat="1">
      <c r="A241" s="231"/>
      <c r="B241" s="231"/>
      <c r="C241" s="231"/>
      <c r="D241" s="244"/>
      <c r="G241" s="244"/>
    </row>
    <row r="242" spans="1:7" s="232" customFormat="1">
      <c r="A242" s="231"/>
      <c r="B242" s="231"/>
      <c r="C242" s="231"/>
      <c r="D242" s="244"/>
      <c r="G242" s="244"/>
    </row>
    <row r="243" spans="1:7" s="232" customFormat="1">
      <c r="A243" s="231"/>
      <c r="B243" s="231"/>
      <c r="C243" s="231"/>
      <c r="D243" s="244"/>
      <c r="G243" s="244"/>
    </row>
    <row r="244" spans="1:7" s="232" customFormat="1">
      <c r="A244" s="231"/>
      <c r="B244" s="231"/>
      <c r="C244" s="231"/>
      <c r="D244" s="244"/>
      <c r="G244" s="244"/>
    </row>
    <row r="245" spans="1:7">
      <c r="D245" s="244"/>
      <c r="G245" s="244"/>
    </row>
    <row r="246" spans="1:7">
      <c r="D246" s="244"/>
      <c r="G246" s="244"/>
    </row>
    <row r="247" spans="1:7">
      <c r="D247" s="244"/>
      <c r="G247" s="244"/>
    </row>
    <row r="248" spans="1:7">
      <c r="D248" s="244"/>
      <c r="G248" s="244"/>
    </row>
    <row r="249" spans="1:7">
      <c r="D249" s="244"/>
      <c r="G249" s="244"/>
    </row>
    <row r="250" spans="1:7">
      <c r="D250" s="244"/>
      <c r="G250" s="244"/>
    </row>
    <row r="251" spans="1:7">
      <c r="D251" s="244"/>
      <c r="G251" s="244"/>
    </row>
    <row r="252" spans="1:7">
      <c r="D252" s="244"/>
      <c r="G252" s="244"/>
    </row>
    <row r="253" spans="1:7">
      <c r="D253" s="244"/>
      <c r="G253" s="244"/>
    </row>
    <row r="254" spans="1:7">
      <c r="D254" s="244"/>
      <c r="G254" s="244"/>
    </row>
    <row r="255" spans="1:7">
      <c r="D255" s="244"/>
      <c r="G255" s="244"/>
    </row>
    <row r="256" spans="1:7">
      <c r="D256" s="244"/>
      <c r="G256" s="244"/>
    </row>
    <row r="257" spans="4:7">
      <c r="D257" s="244"/>
      <c r="G257" s="244"/>
    </row>
    <row r="258" spans="4:7">
      <c r="D258" s="244"/>
      <c r="G258" s="244"/>
    </row>
    <row r="259" spans="4:7">
      <c r="D259" s="244"/>
      <c r="G259" s="244"/>
    </row>
    <row r="260" spans="4:7">
      <c r="D260" s="244"/>
      <c r="G260" s="244"/>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65"/>
  <sheetViews>
    <sheetView zoomScaleNormal="100" workbookViewId="0">
      <selection activeCell="D17" sqref="D17"/>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3" t="s">
        <v>111</v>
      </c>
      <c r="C3" s="143" t="s">
        <v>180</v>
      </c>
      <c r="D3" s="32" t="s">
        <v>108</v>
      </c>
      <c r="E3" s="32" t="s">
        <v>175</v>
      </c>
    </row>
    <row r="4" spans="1:5" ht="26.25" customHeight="1">
      <c r="A4" s="261">
        <v>41846</v>
      </c>
      <c r="B4" s="211" t="s">
        <v>279</v>
      </c>
      <c r="C4" s="207" t="s">
        <v>2137</v>
      </c>
      <c r="D4" s="264" t="s">
        <v>2138</v>
      </c>
      <c r="E4" s="264" t="s">
        <v>2150</v>
      </c>
    </row>
    <row r="5" spans="1:5" ht="37.5" customHeight="1">
      <c r="A5" s="261">
        <v>41846</v>
      </c>
      <c r="B5" s="211" t="s">
        <v>39</v>
      </c>
      <c r="C5" s="207" t="s">
        <v>2146</v>
      </c>
      <c r="D5" s="264" t="s">
        <v>2149</v>
      </c>
      <c r="E5" s="264" t="s">
        <v>2148</v>
      </c>
    </row>
    <row r="6" spans="1:5" ht="26.25" customHeight="1">
      <c r="A6" s="261">
        <v>41846</v>
      </c>
      <c r="B6" s="248" t="s">
        <v>1639</v>
      </c>
      <c r="C6" s="207" t="s">
        <v>2151</v>
      </c>
      <c r="D6" s="264" t="s">
        <v>2152</v>
      </c>
      <c r="E6" s="264" t="s">
        <v>2153</v>
      </c>
    </row>
    <row r="7" spans="1:5" ht="24.75" customHeight="1">
      <c r="A7" s="261">
        <v>41846</v>
      </c>
      <c r="B7" s="266" t="s">
        <v>2142</v>
      </c>
      <c r="C7" s="207" t="s">
        <v>804</v>
      </c>
      <c r="D7" s="264" t="s">
        <v>2155</v>
      </c>
      <c r="E7" s="264" t="s">
        <v>2156</v>
      </c>
    </row>
    <row r="8" spans="1:5" ht="26.25" customHeight="1">
      <c r="A8" s="261">
        <v>41845</v>
      </c>
      <c r="B8" s="223" t="s">
        <v>1839</v>
      </c>
      <c r="C8" s="207" t="s">
        <v>2161</v>
      </c>
      <c r="D8" s="264" t="s">
        <v>2162</v>
      </c>
      <c r="E8" s="264" t="s">
        <v>2185</v>
      </c>
    </row>
    <row r="9" spans="1:5" ht="26.25" customHeight="1">
      <c r="A9" s="261">
        <v>41845</v>
      </c>
      <c r="B9" s="266" t="s">
        <v>2139</v>
      </c>
      <c r="C9" s="207" t="s">
        <v>817</v>
      </c>
      <c r="D9" s="264" t="s">
        <v>2140</v>
      </c>
      <c r="E9" s="264" t="s">
        <v>2141</v>
      </c>
    </row>
    <row r="10" spans="1:5" ht="18" customHeight="1">
      <c r="A10" s="261">
        <v>41845</v>
      </c>
      <c r="B10" s="266" t="s">
        <v>2143</v>
      </c>
      <c r="C10" s="207" t="s">
        <v>806</v>
      </c>
      <c r="D10" s="264" t="s">
        <v>2144</v>
      </c>
      <c r="E10" s="264" t="s">
        <v>2145</v>
      </c>
    </row>
    <row r="11" spans="1:5" ht="26.25" customHeight="1">
      <c r="A11" s="261">
        <v>41845</v>
      </c>
      <c r="B11" s="266" t="s">
        <v>2157</v>
      </c>
      <c r="C11" s="207" t="s">
        <v>2158</v>
      </c>
      <c r="D11" s="264" t="s">
        <v>2159</v>
      </c>
      <c r="E11" s="264" t="s">
        <v>2160</v>
      </c>
    </row>
    <row r="12" spans="1:5" ht="24.75" customHeight="1">
      <c r="A12" s="261">
        <v>41845</v>
      </c>
      <c r="B12" s="266" t="s">
        <v>2142</v>
      </c>
      <c r="C12" s="207" t="s">
        <v>804</v>
      </c>
      <c r="D12" s="264" t="s">
        <v>2163</v>
      </c>
      <c r="E12" s="264" t="s">
        <v>2164</v>
      </c>
    </row>
    <row r="13" spans="1:5" ht="26.25" customHeight="1">
      <c r="A13" s="261">
        <v>41844</v>
      </c>
      <c r="B13" s="266" t="s">
        <v>2168</v>
      </c>
      <c r="C13" s="207" t="s">
        <v>802</v>
      </c>
      <c r="D13" s="264" t="s">
        <v>2169</v>
      </c>
      <c r="E13" s="295" t="s">
        <v>2170</v>
      </c>
    </row>
    <row r="14" spans="1:5" ht="26.25" customHeight="1">
      <c r="A14" s="261">
        <v>41844</v>
      </c>
      <c r="B14" s="266" t="s">
        <v>2171</v>
      </c>
      <c r="C14" s="207" t="s">
        <v>812</v>
      </c>
      <c r="D14" s="264" t="s">
        <v>2172</v>
      </c>
      <c r="E14" s="264" t="s">
        <v>2173</v>
      </c>
    </row>
    <row r="15" spans="1:5" ht="26.25" customHeight="1">
      <c r="A15" s="261">
        <v>41844</v>
      </c>
      <c r="B15" s="266" t="s">
        <v>2171</v>
      </c>
      <c r="C15" s="207" t="s">
        <v>812</v>
      </c>
      <c r="D15" s="264" t="s">
        <v>2174</v>
      </c>
      <c r="E15" s="264" t="s">
        <v>2175</v>
      </c>
    </row>
    <row r="16" spans="1:5" ht="26.25" customHeight="1">
      <c r="A16" s="261">
        <v>41843</v>
      </c>
      <c r="B16" s="248" t="s">
        <v>1560</v>
      </c>
      <c r="C16" s="207" t="s">
        <v>2182</v>
      </c>
      <c r="D16" s="264" t="s">
        <v>2174</v>
      </c>
      <c r="E16" s="296" t="s">
        <v>2183</v>
      </c>
    </row>
    <row r="17" spans="1:5" ht="26.25" customHeight="1">
      <c r="A17" s="29">
        <v>41842</v>
      </c>
      <c r="B17" s="248" t="s">
        <v>1562</v>
      </c>
      <c r="C17" s="207" t="s">
        <v>2176</v>
      </c>
      <c r="D17" s="264" t="s">
        <v>2177</v>
      </c>
      <c r="E17" s="264" t="s">
        <v>2178</v>
      </c>
    </row>
    <row r="18" spans="1:5" ht="26.25" customHeight="1">
      <c r="A18" s="29">
        <v>41842</v>
      </c>
      <c r="B18" s="248" t="s">
        <v>1619</v>
      </c>
      <c r="C18" s="207" t="s">
        <v>2184</v>
      </c>
      <c r="D18" s="264" t="s">
        <v>2187</v>
      </c>
      <c r="E18" s="264" t="s">
        <v>2186</v>
      </c>
    </row>
    <row r="19" spans="1:5" ht="26.25" customHeight="1">
      <c r="A19" s="261">
        <v>41842</v>
      </c>
      <c r="B19" s="211" t="s">
        <v>716</v>
      </c>
      <c r="C19" s="207" t="s">
        <v>2165</v>
      </c>
      <c r="D19" s="264" t="s">
        <v>2166</v>
      </c>
      <c r="E19" s="264" t="s">
        <v>2167</v>
      </c>
    </row>
    <row r="20" spans="1:5" ht="26.25" customHeight="1">
      <c r="A20" s="261">
        <v>41841</v>
      </c>
      <c r="B20" s="262" t="s">
        <v>2042</v>
      </c>
      <c r="C20" s="207" t="s">
        <v>2179</v>
      </c>
      <c r="D20" s="264" t="s">
        <v>2180</v>
      </c>
      <c r="E20" s="264" t="s">
        <v>2181</v>
      </c>
    </row>
    <row r="21" spans="1:5" ht="26.25" customHeight="1">
      <c r="A21" s="261">
        <v>41838</v>
      </c>
      <c r="B21" s="266" t="s">
        <v>1801</v>
      </c>
      <c r="C21" s="207" t="s">
        <v>2020</v>
      </c>
      <c r="D21" s="264" t="s">
        <v>2154</v>
      </c>
      <c r="E21" s="264" t="s">
        <v>2021</v>
      </c>
    </row>
    <row r="22" spans="1:5" ht="26.25" customHeight="1">
      <c r="A22" s="261">
        <v>41838</v>
      </c>
      <c r="B22" s="248" t="s">
        <v>1632</v>
      </c>
      <c r="C22" s="207" t="s">
        <v>2045</v>
      </c>
      <c r="D22" s="264" t="s">
        <v>2047</v>
      </c>
      <c r="E22" s="264" t="s">
        <v>2054</v>
      </c>
    </row>
    <row r="23" spans="1:5" ht="26.25" customHeight="1">
      <c r="A23" s="261">
        <v>41835</v>
      </c>
      <c r="B23" s="248" t="s">
        <v>1632</v>
      </c>
      <c r="C23" s="207" t="s">
        <v>2045</v>
      </c>
      <c r="D23" s="264" t="s">
        <v>1968</v>
      </c>
      <c r="E23" s="264" t="s">
        <v>2046</v>
      </c>
    </row>
    <row r="24" spans="1:5" ht="26.25" customHeight="1">
      <c r="A24" s="261">
        <v>41835</v>
      </c>
      <c r="B24" s="223" t="s">
        <v>138</v>
      </c>
      <c r="C24" s="207" t="s">
        <v>2048</v>
      </c>
      <c r="D24" s="264" t="s">
        <v>1968</v>
      </c>
      <c r="E24" s="264" t="s">
        <v>2049</v>
      </c>
    </row>
    <row r="25" spans="1:5" ht="26.25" customHeight="1">
      <c r="A25" s="261">
        <v>41835</v>
      </c>
      <c r="B25" s="211" t="s">
        <v>1898</v>
      </c>
      <c r="C25" s="207" t="s">
        <v>2036</v>
      </c>
      <c r="D25" s="264" t="s">
        <v>1968</v>
      </c>
      <c r="E25" s="264" t="s">
        <v>2039</v>
      </c>
    </row>
    <row r="26" spans="1:5" ht="26.25" customHeight="1">
      <c r="A26" s="261">
        <v>41835</v>
      </c>
      <c r="B26" s="211" t="s">
        <v>1898</v>
      </c>
      <c r="C26" s="207" t="s">
        <v>2036</v>
      </c>
      <c r="D26" s="264" t="s">
        <v>2037</v>
      </c>
      <c r="E26" s="264" t="s">
        <v>2038</v>
      </c>
    </row>
    <row r="27" spans="1:5" ht="26.25" customHeight="1">
      <c r="A27" s="261">
        <v>41835</v>
      </c>
      <c r="B27" s="248" t="s">
        <v>1765</v>
      </c>
      <c r="C27" s="207" t="s">
        <v>2034</v>
      </c>
      <c r="D27" s="264" t="s">
        <v>1968</v>
      </c>
      <c r="E27" s="264" t="s">
        <v>2035</v>
      </c>
    </row>
    <row r="28" spans="1:5" ht="26.25" customHeight="1">
      <c r="A28" s="261">
        <v>41835</v>
      </c>
      <c r="B28" s="248" t="s">
        <v>1894</v>
      </c>
      <c r="C28" s="207" t="s">
        <v>2033</v>
      </c>
      <c r="D28" s="264" t="s">
        <v>2010</v>
      </c>
      <c r="E28" s="264" t="s">
        <v>2147</v>
      </c>
    </row>
    <row r="29" spans="1:5" ht="25.5" customHeight="1">
      <c r="A29" s="261">
        <v>41835</v>
      </c>
      <c r="B29" s="248" t="s">
        <v>1558</v>
      </c>
      <c r="C29" s="207" t="s">
        <v>2030</v>
      </c>
      <c r="D29" s="264" t="s">
        <v>1968</v>
      </c>
      <c r="E29" s="264" t="s">
        <v>2031</v>
      </c>
    </row>
    <row r="30" spans="1:5" ht="24">
      <c r="A30" s="261">
        <v>41835</v>
      </c>
      <c r="B30" s="223" t="s">
        <v>1839</v>
      </c>
      <c r="C30" s="207" t="s">
        <v>2029</v>
      </c>
      <c r="D30" s="264" t="s">
        <v>1968</v>
      </c>
      <c r="E30" s="264" t="s">
        <v>2032</v>
      </c>
    </row>
    <row r="31" spans="1:5" ht="26.25" customHeight="1">
      <c r="A31" s="261">
        <v>41835</v>
      </c>
      <c r="B31" s="248" t="s">
        <v>1572</v>
      </c>
      <c r="C31" s="207" t="s">
        <v>2053</v>
      </c>
      <c r="D31" s="264" t="s">
        <v>2010</v>
      </c>
      <c r="E31" s="264" t="s">
        <v>2028</v>
      </c>
    </row>
    <row r="32" spans="1:5" ht="18.75" customHeight="1">
      <c r="A32" s="261">
        <v>41835</v>
      </c>
      <c r="B32" s="211" t="s">
        <v>39</v>
      </c>
      <c r="C32" s="207" t="s">
        <v>2025</v>
      </c>
      <c r="D32" s="264" t="s">
        <v>2026</v>
      </c>
      <c r="E32" s="264" t="s">
        <v>2027</v>
      </c>
    </row>
    <row r="33" spans="1:5" ht="24">
      <c r="A33" s="261">
        <v>41835</v>
      </c>
      <c r="B33" s="248" t="s">
        <v>1789</v>
      </c>
      <c r="C33" s="207" t="s">
        <v>2024</v>
      </c>
      <c r="D33" s="264" t="s">
        <v>1968</v>
      </c>
      <c r="E33" s="264" t="s">
        <v>2043</v>
      </c>
    </row>
    <row r="34" spans="1:5" ht="28.5" customHeight="1">
      <c r="A34" s="261">
        <v>41835</v>
      </c>
      <c r="B34" s="262" t="s">
        <v>30</v>
      </c>
      <c r="C34" s="207" t="s">
        <v>2022</v>
      </c>
      <c r="D34" s="264" t="s">
        <v>1968</v>
      </c>
      <c r="E34" s="264" t="s">
        <v>2023</v>
      </c>
    </row>
    <row r="35" spans="1:5" ht="28.5" customHeight="1">
      <c r="A35" s="261">
        <v>41835</v>
      </c>
      <c r="B35" s="248" t="s">
        <v>58</v>
      </c>
      <c r="C35" s="207" t="s">
        <v>1270</v>
      </c>
      <c r="D35" s="264" t="s">
        <v>1968</v>
      </c>
      <c r="E35" s="264" t="s">
        <v>2044</v>
      </c>
    </row>
    <row r="36" spans="1:5" ht="28.5" customHeight="1">
      <c r="A36" s="261">
        <v>41834</v>
      </c>
      <c r="B36" s="262" t="s">
        <v>2042</v>
      </c>
      <c r="C36" s="207" t="s">
        <v>2041</v>
      </c>
      <c r="D36" s="264" t="s">
        <v>1968</v>
      </c>
      <c r="E36" s="264" t="s">
        <v>2052</v>
      </c>
    </row>
    <row r="37" spans="1:5" ht="26.25" customHeight="1">
      <c r="A37" s="261">
        <v>41831</v>
      </c>
      <c r="B37" s="211" t="s">
        <v>39</v>
      </c>
      <c r="C37" s="207" t="s">
        <v>2040</v>
      </c>
      <c r="D37" s="264" t="s">
        <v>1966</v>
      </c>
      <c r="E37" s="264" t="s">
        <v>1967</v>
      </c>
    </row>
    <row r="38" spans="1:5" ht="26.25" customHeight="1">
      <c r="A38" s="261">
        <v>41831</v>
      </c>
      <c r="B38" s="248" t="s">
        <v>316</v>
      </c>
      <c r="C38" s="207" t="s">
        <v>813</v>
      </c>
      <c r="D38" s="264" t="s">
        <v>1968</v>
      </c>
      <c r="E38" s="264" t="s">
        <v>1969</v>
      </c>
    </row>
    <row r="39" spans="1:5" ht="26.25" customHeight="1">
      <c r="A39" s="261">
        <v>41831</v>
      </c>
      <c r="B39" s="211" t="s">
        <v>263</v>
      </c>
      <c r="C39" s="207" t="s">
        <v>1970</v>
      </c>
      <c r="D39" s="264" t="s">
        <v>1968</v>
      </c>
      <c r="E39" s="264" t="s">
        <v>1971</v>
      </c>
    </row>
    <row r="40" spans="1:5" ht="26.25" customHeight="1">
      <c r="A40" s="261">
        <v>41830</v>
      </c>
      <c r="B40" s="248" t="s">
        <v>1728</v>
      </c>
      <c r="C40" s="207" t="s">
        <v>810</v>
      </c>
      <c r="D40" s="264" t="s">
        <v>1968</v>
      </c>
      <c r="E40" s="264" t="s">
        <v>2008</v>
      </c>
    </row>
    <row r="41" spans="1:5" ht="26.25" customHeight="1">
      <c r="A41" s="261">
        <v>41830</v>
      </c>
      <c r="B41" s="248" t="s">
        <v>1782</v>
      </c>
      <c r="C41" s="207" t="s">
        <v>1972</v>
      </c>
      <c r="D41" s="264" t="s">
        <v>1973</v>
      </c>
      <c r="E41" s="264" t="s">
        <v>1974</v>
      </c>
    </row>
    <row r="42" spans="1:5" ht="26.25" customHeight="1">
      <c r="A42" s="261">
        <v>41830</v>
      </c>
      <c r="B42" s="248" t="s">
        <v>1572</v>
      </c>
      <c r="C42" s="207" t="s">
        <v>2009</v>
      </c>
      <c r="D42" s="264" t="s">
        <v>2010</v>
      </c>
      <c r="E42" s="264" t="s">
        <v>2011</v>
      </c>
    </row>
    <row r="43" spans="1:5" ht="26.25" customHeight="1">
      <c r="A43" s="261">
        <v>41829</v>
      </c>
      <c r="B43" s="248" t="s">
        <v>1565</v>
      </c>
      <c r="C43" s="207" t="s">
        <v>1975</v>
      </c>
      <c r="D43" s="264" t="s">
        <v>1977</v>
      </c>
      <c r="E43" s="264" t="s">
        <v>1976</v>
      </c>
    </row>
    <row r="44" spans="1:5" ht="26.25" customHeight="1">
      <c r="A44" s="261">
        <v>41829</v>
      </c>
      <c r="B44" s="248" t="s">
        <v>1776</v>
      </c>
      <c r="C44" s="207" t="s">
        <v>2012</v>
      </c>
      <c r="D44" s="264" t="s">
        <v>1968</v>
      </c>
      <c r="E44" s="264" t="s">
        <v>2013</v>
      </c>
    </row>
    <row r="45" spans="1:5" ht="26.25" customHeight="1">
      <c r="A45" s="261">
        <v>41829</v>
      </c>
      <c r="B45" s="223" t="s">
        <v>53</v>
      </c>
      <c r="C45" s="207" t="s">
        <v>2014</v>
      </c>
      <c r="D45" s="264" t="s">
        <v>1968</v>
      </c>
      <c r="E45" s="264" t="s">
        <v>2015</v>
      </c>
    </row>
    <row r="46" spans="1:5" ht="26.25" customHeight="1">
      <c r="A46" s="261">
        <v>41828</v>
      </c>
      <c r="B46" s="223" t="s">
        <v>1303</v>
      </c>
      <c r="C46" s="207" t="s">
        <v>2016</v>
      </c>
      <c r="D46" s="264" t="s">
        <v>1968</v>
      </c>
      <c r="E46" s="264" t="s">
        <v>2017</v>
      </c>
    </row>
    <row r="47" spans="1:5" ht="26.25" customHeight="1">
      <c r="A47" s="261">
        <v>41755</v>
      </c>
      <c r="B47" s="262" t="s">
        <v>30</v>
      </c>
      <c r="C47" s="207" t="s">
        <v>1918</v>
      </c>
      <c r="D47" s="264" t="s">
        <v>1931</v>
      </c>
      <c r="E47" s="264" t="s">
        <v>1919</v>
      </c>
    </row>
    <row r="48" spans="1:5" ht="26.25" customHeight="1">
      <c r="A48" s="261">
        <v>41755</v>
      </c>
      <c r="B48" s="211" t="s">
        <v>602</v>
      </c>
      <c r="C48" s="207" t="s">
        <v>1935</v>
      </c>
      <c r="D48" s="264" t="s">
        <v>1916</v>
      </c>
      <c r="E48" s="264" t="s">
        <v>1936</v>
      </c>
    </row>
    <row r="49" spans="1:5" ht="26.25" customHeight="1">
      <c r="A49" s="261">
        <v>41754</v>
      </c>
      <c r="B49" s="211" t="s">
        <v>39</v>
      </c>
      <c r="C49" s="207" t="s">
        <v>1930</v>
      </c>
      <c r="D49" s="264" t="s">
        <v>1916</v>
      </c>
      <c r="E49" s="264" t="s">
        <v>1932</v>
      </c>
    </row>
    <row r="50" spans="1:5" ht="26.25" customHeight="1">
      <c r="A50" s="261">
        <v>41754</v>
      </c>
      <c r="B50" s="248" t="s">
        <v>1776</v>
      </c>
      <c r="C50" s="207" t="s">
        <v>1933</v>
      </c>
      <c r="D50" s="264" t="s">
        <v>1928</v>
      </c>
      <c r="E50" s="264" t="s">
        <v>1934</v>
      </c>
    </row>
    <row r="51" spans="1:5" ht="26.25" customHeight="1">
      <c r="A51" s="261">
        <v>41754</v>
      </c>
      <c r="B51" s="248" t="s">
        <v>58</v>
      </c>
      <c r="C51" s="207" t="s">
        <v>1937</v>
      </c>
      <c r="D51" s="264" t="s">
        <v>1938</v>
      </c>
      <c r="E51" s="264" t="s">
        <v>1939</v>
      </c>
    </row>
    <row r="52" spans="1:5" ht="26.25" customHeight="1">
      <c r="A52" s="261">
        <v>41754</v>
      </c>
      <c r="B52" s="248" t="s">
        <v>1632</v>
      </c>
      <c r="C52" s="207" t="s">
        <v>1941</v>
      </c>
      <c r="D52" s="264" t="s">
        <v>1928</v>
      </c>
      <c r="E52" s="264" t="s">
        <v>1961</v>
      </c>
    </row>
    <row r="53" spans="1:5" ht="26.25" customHeight="1">
      <c r="A53" s="261">
        <v>41754</v>
      </c>
      <c r="B53" s="223" t="s">
        <v>138</v>
      </c>
      <c r="C53" s="207" t="s">
        <v>1942</v>
      </c>
      <c r="D53" s="264" t="s">
        <v>1938</v>
      </c>
      <c r="E53" s="264" t="s">
        <v>1943</v>
      </c>
    </row>
    <row r="54" spans="1:5" ht="26.25" customHeight="1">
      <c r="A54" s="261">
        <v>41753</v>
      </c>
      <c r="B54" s="248" t="s">
        <v>1765</v>
      </c>
      <c r="C54" s="207" t="s">
        <v>469</v>
      </c>
      <c r="D54" s="264" t="s">
        <v>1938</v>
      </c>
      <c r="E54" s="264" t="s">
        <v>1940</v>
      </c>
    </row>
    <row r="55" spans="1:5" ht="26.25" customHeight="1">
      <c r="A55" s="261">
        <v>41753</v>
      </c>
      <c r="B55" s="248" t="s">
        <v>1789</v>
      </c>
      <c r="C55" s="207" t="s">
        <v>1927</v>
      </c>
      <c r="D55" s="264" t="s">
        <v>1928</v>
      </c>
      <c r="E55" s="264" t="s">
        <v>1929</v>
      </c>
    </row>
    <row r="56" spans="1:5" ht="26.25" customHeight="1">
      <c r="A56" s="261">
        <v>41752</v>
      </c>
      <c r="B56" s="248" t="s">
        <v>1782</v>
      </c>
      <c r="C56" s="207" t="s">
        <v>1914</v>
      </c>
      <c r="D56" s="264" t="s">
        <v>1916</v>
      </c>
      <c r="E56" s="264" t="s">
        <v>1917</v>
      </c>
    </row>
    <row r="57" spans="1:5" ht="26.25" customHeight="1">
      <c r="A57" s="261">
        <v>41752</v>
      </c>
      <c r="B57" s="248" t="s">
        <v>1560</v>
      </c>
      <c r="C57" s="207" t="s">
        <v>809</v>
      </c>
      <c r="D57" s="264" t="s">
        <v>1915</v>
      </c>
      <c r="E57" s="264" t="s">
        <v>1913</v>
      </c>
    </row>
    <row r="58" spans="1:5" ht="26.25" customHeight="1">
      <c r="A58" s="261">
        <v>41751</v>
      </c>
      <c r="B58" s="248" t="s">
        <v>1565</v>
      </c>
      <c r="C58" s="207" t="s">
        <v>1925</v>
      </c>
      <c r="D58" s="264" t="s">
        <v>1916</v>
      </c>
      <c r="E58" s="264" t="s">
        <v>1926</v>
      </c>
    </row>
    <row r="59" spans="1:5" ht="26.25" customHeight="1">
      <c r="A59" s="261">
        <v>41751</v>
      </c>
      <c r="B59" s="211" t="s">
        <v>279</v>
      </c>
      <c r="C59" s="207" t="s">
        <v>1922</v>
      </c>
      <c r="D59" s="264" t="s">
        <v>1923</v>
      </c>
      <c r="E59" s="264" t="s">
        <v>1924</v>
      </c>
    </row>
    <row r="60" spans="1:5" ht="26.25" customHeight="1">
      <c r="A60" s="261">
        <v>41751</v>
      </c>
      <c r="B60" s="248" t="s">
        <v>1809</v>
      </c>
      <c r="C60" s="207" t="s">
        <v>1920</v>
      </c>
      <c r="D60" s="264" t="s">
        <v>1916</v>
      </c>
      <c r="E60" s="264" t="s">
        <v>1921</v>
      </c>
    </row>
    <row r="61" spans="1:5" ht="26.25" customHeight="1">
      <c r="A61" s="261">
        <v>41748</v>
      </c>
      <c r="B61" s="223" t="s">
        <v>53</v>
      </c>
      <c r="C61" s="207" t="s">
        <v>1873</v>
      </c>
      <c r="D61" s="264" t="s">
        <v>1874</v>
      </c>
      <c r="E61" s="264" t="s">
        <v>1911</v>
      </c>
    </row>
    <row r="62" spans="1:5" ht="26.25" customHeight="1">
      <c r="A62" s="277" t="s">
        <v>1884</v>
      </c>
      <c r="B62" s="248" t="s">
        <v>1894</v>
      </c>
      <c r="C62" s="207" t="s">
        <v>1893</v>
      </c>
      <c r="D62" s="264" t="s">
        <v>1895</v>
      </c>
      <c r="E62" s="264" t="s">
        <v>1896</v>
      </c>
    </row>
    <row r="63" spans="1:5" ht="26.25" customHeight="1">
      <c r="A63" s="261">
        <v>41747</v>
      </c>
      <c r="B63" s="223" t="s">
        <v>1249</v>
      </c>
      <c r="C63" s="207" t="s">
        <v>1875</v>
      </c>
      <c r="D63" s="264" t="s">
        <v>1900</v>
      </c>
      <c r="E63" s="264" t="s">
        <v>1889</v>
      </c>
    </row>
    <row r="64" spans="1:5" ht="26.25" customHeight="1">
      <c r="A64" s="261">
        <v>41747</v>
      </c>
      <c r="B64" s="248" t="s">
        <v>1632</v>
      </c>
      <c r="C64" s="207" t="s">
        <v>1879</v>
      </c>
      <c r="D64" s="264" t="s">
        <v>1882</v>
      </c>
      <c r="E64" s="264" t="s">
        <v>1883</v>
      </c>
    </row>
    <row r="65" spans="1:5" ht="26.25" customHeight="1">
      <c r="A65" s="261">
        <v>41746</v>
      </c>
      <c r="B65" s="223" t="s">
        <v>1298</v>
      </c>
      <c r="C65" s="207" t="s">
        <v>1878</v>
      </c>
      <c r="D65" s="264" t="s">
        <v>1880</v>
      </c>
      <c r="E65" s="264" t="s">
        <v>1881</v>
      </c>
    </row>
    <row r="66" spans="1:5" ht="26.25" customHeight="1">
      <c r="A66" s="261">
        <v>41746</v>
      </c>
      <c r="B66" s="211" t="s">
        <v>716</v>
      </c>
      <c r="C66" s="207" t="s">
        <v>1888</v>
      </c>
      <c r="D66" s="264" t="s">
        <v>1891</v>
      </c>
      <c r="E66" s="264" t="s">
        <v>1909</v>
      </c>
    </row>
    <row r="67" spans="1:5" ht="26.25" customHeight="1">
      <c r="A67" s="261">
        <v>41745</v>
      </c>
      <c r="B67" s="211" t="s">
        <v>716</v>
      </c>
      <c r="C67" s="207" t="s">
        <v>1888</v>
      </c>
      <c r="D67" s="264" t="s">
        <v>1899</v>
      </c>
      <c r="E67" s="264" t="s">
        <v>1890</v>
      </c>
    </row>
    <row r="68" spans="1:5" ht="26.25" customHeight="1">
      <c r="A68" s="261">
        <v>41744</v>
      </c>
      <c r="B68" s="248" t="s">
        <v>1728</v>
      </c>
      <c r="C68" s="207" t="s">
        <v>1877</v>
      </c>
      <c r="D68" s="264" t="s">
        <v>1903</v>
      </c>
      <c r="E68" s="264" t="s">
        <v>1912</v>
      </c>
    </row>
    <row r="69" spans="1:5" ht="26.25" customHeight="1">
      <c r="A69" s="261">
        <v>41744</v>
      </c>
      <c r="B69" s="211" t="s">
        <v>1898</v>
      </c>
      <c r="C69" s="207" t="s">
        <v>1897</v>
      </c>
      <c r="D69" s="264" t="s">
        <v>1901</v>
      </c>
      <c r="E69" s="264" t="s">
        <v>1902</v>
      </c>
    </row>
    <row r="70" spans="1:5" ht="26.25" customHeight="1">
      <c r="A70" s="261">
        <v>41744</v>
      </c>
      <c r="B70" s="211" t="s">
        <v>69</v>
      </c>
      <c r="C70" s="207" t="s">
        <v>1885</v>
      </c>
      <c r="D70" s="264" t="s">
        <v>1887</v>
      </c>
      <c r="E70" s="264" t="s">
        <v>1886</v>
      </c>
    </row>
    <row r="71" spans="1:5" ht="26.25" customHeight="1">
      <c r="A71" s="261">
        <v>41744</v>
      </c>
      <c r="B71" s="248" t="s">
        <v>1565</v>
      </c>
      <c r="C71" s="207" t="s">
        <v>1876</v>
      </c>
      <c r="D71" s="264" t="s">
        <v>1904</v>
      </c>
      <c r="E71" s="264" t="s">
        <v>1910</v>
      </c>
    </row>
    <row r="72" spans="1:5" ht="26.25" customHeight="1">
      <c r="A72" s="261">
        <v>41740</v>
      </c>
      <c r="B72" s="211" t="s">
        <v>263</v>
      </c>
      <c r="C72" s="207" t="s">
        <v>264</v>
      </c>
      <c r="D72" s="264" t="s">
        <v>1819</v>
      </c>
      <c r="E72" s="264" t="s">
        <v>1832</v>
      </c>
    </row>
    <row r="73" spans="1:5" ht="26.25" customHeight="1">
      <c r="A73" s="261">
        <v>41740</v>
      </c>
      <c r="B73" s="248" t="s">
        <v>1787</v>
      </c>
      <c r="C73" s="250" t="s">
        <v>1286</v>
      </c>
      <c r="D73" s="264" t="s">
        <v>1797</v>
      </c>
      <c r="E73" s="264" t="s">
        <v>1829</v>
      </c>
    </row>
    <row r="74" spans="1:5" ht="26.25" customHeight="1">
      <c r="A74" s="261">
        <v>41739</v>
      </c>
      <c r="B74" s="223" t="s">
        <v>1839</v>
      </c>
      <c r="C74" s="272" t="s">
        <v>1830</v>
      </c>
      <c r="D74" s="273" t="s">
        <v>1831</v>
      </c>
      <c r="E74" s="264" t="s">
        <v>1840</v>
      </c>
    </row>
    <row r="75" spans="1:5" ht="26.25" customHeight="1">
      <c r="A75" s="261">
        <v>41739</v>
      </c>
      <c r="B75" s="248" t="s">
        <v>1560</v>
      </c>
      <c r="C75" s="250" t="s">
        <v>1561</v>
      </c>
      <c r="D75" s="264" t="s">
        <v>1833</v>
      </c>
      <c r="E75" s="264" t="s">
        <v>1834</v>
      </c>
    </row>
    <row r="76" spans="1:5" ht="26.25" customHeight="1">
      <c r="A76" s="261">
        <v>41739</v>
      </c>
      <c r="B76" s="223" t="s">
        <v>138</v>
      </c>
      <c r="C76" s="207" t="s">
        <v>218</v>
      </c>
      <c r="D76" s="275" t="s">
        <v>1783</v>
      </c>
      <c r="E76" s="273" t="s">
        <v>1843</v>
      </c>
    </row>
    <row r="77" spans="1:5" ht="26.25" customHeight="1">
      <c r="A77" s="261">
        <v>41739</v>
      </c>
      <c r="B77" s="262" t="s">
        <v>30</v>
      </c>
      <c r="C77" s="263" t="s">
        <v>821</v>
      </c>
      <c r="D77" s="264" t="s">
        <v>1797</v>
      </c>
      <c r="E77" s="264" t="s">
        <v>1813</v>
      </c>
    </row>
    <row r="78" spans="1:5" s="269" customFormat="1" ht="26.25" customHeight="1">
      <c r="A78" s="29">
        <v>41739</v>
      </c>
      <c r="B78" s="248" t="s">
        <v>1782</v>
      </c>
      <c r="C78" s="250" t="s">
        <v>230</v>
      </c>
      <c r="D78" s="249" t="s">
        <v>1796</v>
      </c>
      <c r="E78" s="249" t="s">
        <v>1798</v>
      </c>
    </row>
    <row r="79" spans="1:5" s="269" customFormat="1" ht="26.25" customHeight="1">
      <c r="A79" s="29">
        <v>41739</v>
      </c>
      <c r="B79" s="248" t="s">
        <v>1811</v>
      </c>
      <c r="C79" s="250" t="s">
        <v>1812</v>
      </c>
      <c r="D79" s="249" t="s">
        <v>1797</v>
      </c>
      <c r="E79" s="249" t="s">
        <v>1814</v>
      </c>
    </row>
    <row r="80" spans="1:5" s="269" customFormat="1" ht="26.25" customHeight="1">
      <c r="A80" s="29">
        <v>41739</v>
      </c>
      <c r="B80" s="276" t="s">
        <v>1815</v>
      </c>
      <c r="C80" s="250" t="s">
        <v>1816</v>
      </c>
      <c r="D80" s="249" t="s">
        <v>1797</v>
      </c>
      <c r="E80" s="249" t="s">
        <v>1817</v>
      </c>
    </row>
    <row r="81" spans="1:5" s="269" customFormat="1" ht="26.25" customHeight="1">
      <c r="A81" s="29">
        <v>41739</v>
      </c>
      <c r="B81" s="223" t="s">
        <v>1249</v>
      </c>
      <c r="C81" s="207" t="s">
        <v>1250</v>
      </c>
      <c r="D81" s="249" t="s">
        <v>1823</v>
      </c>
      <c r="E81" s="249" t="s">
        <v>1824</v>
      </c>
    </row>
    <row r="82" spans="1:5" s="269" customFormat="1" ht="26.25" customHeight="1">
      <c r="A82" s="29">
        <v>41739</v>
      </c>
      <c r="B82" s="223" t="s">
        <v>1827</v>
      </c>
      <c r="C82" s="207" t="s">
        <v>1828</v>
      </c>
      <c r="D82" s="249" t="s">
        <v>1825</v>
      </c>
      <c r="E82" s="249" t="s">
        <v>1826</v>
      </c>
    </row>
    <row r="83" spans="1:5" s="269" customFormat="1" ht="26.25" customHeight="1">
      <c r="A83" s="29">
        <v>41738</v>
      </c>
      <c r="B83" s="223" t="s">
        <v>1839</v>
      </c>
      <c r="C83" s="271" t="s">
        <v>1830</v>
      </c>
      <c r="D83" s="249" t="s">
        <v>1837</v>
      </c>
      <c r="E83" s="249" t="s">
        <v>1838</v>
      </c>
    </row>
    <row r="84" spans="1:5" s="269" customFormat="1" ht="26.25" customHeight="1">
      <c r="A84" s="29">
        <v>41738</v>
      </c>
      <c r="B84" s="223" t="s">
        <v>564</v>
      </c>
      <c r="C84" s="250" t="s">
        <v>1821</v>
      </c>
      <c r="D84" s="249" t="s">
        <v>1820</v>
      </c>
      <c r="E84" s="275" t="s">
        <v>1822</v>
      </c>
    </row>
    <row r="85" spans="1:5" s="269" customFormat="1" ht="26.25" customHeight="1">
      <c r="A85" s="29">
        <v>41738</v>
      </c>
      <c r="B85" s="248" t="s">
        <v>1809</v>
      </c>
      <c r="C85" s="250" t="s">
        <v>1810</v>
      </c>
      <c r="D85" s="249" t="s">
        <v>1835</v>
      </c>
      <c r="E85" s="249" t="s">
        <v>1836</v>
      </c>
    </row>
    <row r="86" spans="1:5" s="269" customFormat="1" ht="26.25" customHeight="1">
      <c r="A86" s="29">
        <v>41738</v>
      </c>
      <c r="B86" s="248" t="s">
        <v>1558</v>
      </c>
      <c r="C86" s="250" t="s">
        <v>1536</v>
      </c>
      <c r="D86" s="269" t="s">
        <v>1841</v>
      </c>
      <c r="E86" s="249" t="s">
        <v>1842</v>
      </c>
    </row>
    <row r="87" spans="1:5" s="269" customFormat="1" ht="26.25" customHeight="1">
      <c r="A87" s="29">
        <v>41738</v>
      </c>
      <c r="B87" s="248" t="s">
        <v>1639</v>
      </c>
      <c r="C87" s="250" t="s">
        <v>1640</v>
      </c>
      <c r="D87" s="270" t="s">
        <v>1807</v>
      </c>
      <c r="E87" s="249" t="s">
        <v>1808</v>
      </c>
    </row>
    <row r="88" spans="1:5" s="269" customFormat="1" ht="26.25" customHeight="1">
      <c r="A88" s="29">
        <v>41737</v>
      </c>
      <c r="B88" s="248" t="s">
        <v>1728</v>
      </c>
      <c r="C88" s="250" t="s">
        <v>227</v>
      </c>
      <c r="D88" s="249" t="s">
        <v>1799</v>
      </c>
      <c r="E88" s="249" t="s">
        <v>1800</v>
      </c>
    </row>
    <row r="89" spans="1:5" s="269" customFormat="1" ht="26.25" customHeight="1">
      <c r="A89" s="29">
        <v>41737</v>
      </c>
      <c r="B89" s="223" t="s">
        <v>27</v>
      </c>
      <c r="C89" s="207" t="s">
        <v>1205</v>
      </c>
      <c r="D89" s="249" t="s">
        <v>1805</v>
      </c>
      <c r="E89" s="249" t="s">
        <v>1806</v>
      </c>
    </row>
    <row r="90" spans="1:5" ht="26.25" customHeight="1">
      <c r="A90" s="265">
        <v>41737</v>
      </c>
      <c r="B90" s="266" t="s">
        <v>1801</v>
      </c>
      <c r="C90" s="267" t="s">
        <v>1802</v>
      </c>
      <c r="D90" s="268" t="s">
        <v>1803</v>
      </c>
      <c r="E90" s="268" t="s">
        <v>1804</v>
      </c>
    </row>
    <row r="91" spans="1:5" ht="26.25" customHeight="1">
      <c r="A91" s="29">
        <v>41726</v>
      </c>
      <c r="B91" s="248" t="s">
        <v>1789</v>
      </c>
      <c r="C91" s="250" t="s">
        <v>1788</v>
      </c>
      <c r="D91" s="249" t="s">
        <v>1790</v>
      </c>
      <c r="E91" s="249" t="s">
        <v>1792</v>
      </c>
    </row>
    <row r="92" spans="1:5" ht="26.25" customHeight="1">
      <c r="A92" s="29">
        <v>41726</v>
      </c>
      <c r="B92" s="248" t="s">
        <v>1787</v>
      </c>
      <c r="C92" s="250" t="s">
        <v>1785</v>
      </c>
      <c r="D92" s="249" t="s">
        <v>1786</v>
      </c>
      <c r="E92" s="249" t="s">
        <v>1793</v>
      </c>
    </row>
    <row r="93" spans="1:5" ht="26.25" customHeight="1">
      <c r="A93" s="29">
        <v>41725</v>
      </c>
      <c r="B93" s="248" t="s">
        <v>1619</v>
      </c>
      <c r="C93" s="250" t="s">
        <v>1784</v>
      </c>
      <c r="D93" s="249" t="s">
        <v>1763</v>
      </c>
      <c r="E93" s="249" t="s">
        <v>1794</v>
      </c>
    </row>
    <row r="94" spans="1:5" ht="26.25" customHeight="1">
      <c r="A94" s="29">
        <v>41725</v>
      </c>
      <c r="B94" s="248" t="s">
        <v>1782</v>
      </c>
      <c r="C94" s="250" t="s">
        <v>1781</v>
      </c>
      <c r="D94" s="249" t="s">
        <v>1783</v>
      </c>
      <c r="E94" s="249" t="s">
        <v>1795</v>
      </c>
    </row>
    <row r="95" spans="1:5" ht="26.25" customHeight="1">
      <c r="A95" s="29">
        <v>41725</v>
      </c>
      <c r="B95" s="248" t="s">
        <v>1778</v>
      </c>
      <c r="C95" s="250" t="s">
        <v>1777</v>
      </c>
      <c r="D95" s="249" t="s">
        <v>1780</v>
      </c>
      <c r="E95" s="249" t="s">
        <v>1779</v>
      </c>
    </row>
    <row r="96" spans="1:5" ht="26.25" customHeight="1">
      <c r="A96" s="29">
        <v>41725</v>
      </c>
      <c r="B96" s="248" t="s">
        <v>1776</v>
      </c>
      <c r="C96" s="250" t="s">
        <v>1775</v>
      </c>
      <c r="D96" s="249" t="s">
        <v>1774</v>
      </c>
      <c r="E96" s="249" t="s">
        <v>1773</v>
      </c>
    </row>
    <row r="97" spans="1:5" ht="26.25" customHeight="1">
      <c r="A97" s="29">
        <v>41723</v>
      </c>
      <c r="B97" s="248" t="s">
        <v>1771</v>
      </c>
      <c r="C97" s="250" t="s">
        <v>1769</v>
      </c>
      <c r="D97" s="249" t="s">
        <v>1770</v>
      </c>
      <c r="E97" s="249" t="s">
        <v>1772</v>
      </c>
    </row>
    <row r="98" spans="1:5" ht="26.25" customHeight="1">
      <c r="A98" s="29">
        <v>41723</v>
      </c>
      <c r="B98" s="248" t="s">
        <v>1765</v>
      </c>
      <c r="C98" s="250" t="s">
        <v>1766</v>
      </c>
      <c r="D98" s="249" t="s">
        <v>1767</v>
      </c>
      <c r="E98" s="249" t="s">
        <v>1768</v>
      </c>
    </row>
    <row r="99" spans="1:5" ht="26.25" customHeight="1">
      <c r="A99" s="29">
        <v>41722</v>
      </c>
      <c r="B99" s="248" t="s">
        <v>1762</v>
      </c>
      <c r="C99" s="250" t="s">
        <v>1761</v>
      </c>
      <c r="D99" s="249" t="s">
        <v>1763</v>
      </c>
      <c r="E99" s="249" t="s">
        <v>1764</v>
      </c>
    </row>
    <row r="100" spans="1:5" ht="26.25" customHeight="1">
      <c r="A100" s="29">
        <v>41722</v>
      </c>
      <c r="B100" s="248" t="s">
        <v>1757</v>
      </c>
      <c r="C100" s="250" t="s">
        <v>1758</v>
      </c>
      <c r="D100" s="249" t="s">
        <v>1759</v>
      </c>
      <c r="E100" s="249" t="s">
        <v>1760</v>
      </c>
    </row>
    <row r="101" spans="1:5" ht="26.25" customHeight="1">
      <c r="A101" s="29">
        <v>41722</v>
      </c>
      <c r="B101" s="248" t="s">
        <v>1754</v>
      </c>
      <c r="C101" s="250" t="s">
        <v>1753</v>
      </c>
      <c r="D101" s="249" t="s">
        <v>1755</v>
      </c>
      <c r="E101" s="249" t="s">
        <v>1756</v>
      </c>
    </row>
    <row r="102" spans="1:5" ht="26.25" customHeight="1">
      <c r="A102" s="29">
        <v>41719</v>
      </c>
      <c r="B102" s="248" t="s">
        <v>142</v>
      </c>
      <c r="C102" s="250" t="s">
        <v>179</v>
      </c>
      <c r="D102" s="249" t="s">
        <v>1718</v>
      </c>
      <c r="E102" s="249" t="s">
        <v>1719</v>
      </c>
    </row>
    <row r="103" spans="1:5" ht="26.25" customHeight="1">
      <c r="A103" s="29">
        <v>41718</v>
      </c>
      <c r="B103" s="248" t="s">
        <v>1721</v>
      </c>
      <c r="C103" s="250" t="s">
        <v>1720</v>
      </c>
      <c r="D103" s="249" t="s">
        <v>1722</v>
      </c>
      <c r="E103" s="249" t="s">
        <v>1723</v>
      </c>
    </row>
    <row r="104" spans="1:5" ht="26.25" customHeight="1">
      <c r="A104" s="29">
        <v>41717</v>
      </c>
      <c r="B104" s="248" t="s">
        <v>1732</v>
      </c>
      <c r="C104" s="250" t="s">
        <v>1731</v>
      </c>
      <c r="D104" s="249" t="s">
        <v>1733</v>
      </c>
      <c r="E104" s="249" t="s">
        <v>1736</v>
      </c>
    </row>
    <row r="105" spans="1:5" ht="26.25" customHeight="1">
      <c r="A105" s="29">
        <v>41717</v>
      </c>
      <c r="B105" s="248" t="s">
        <v>1728</v>
      </c>
      <c r="C105" s="250" t="s">
        <v>1727</v>
      </c>
      <c r="D105" s="249" t="s">
        <v>1729</v>
      </c>
      <c r="E105" s="249" t="s">
        <v>1730</v>
      </c>
    </row>
    <row r="106" spans="1:5" ht="26.25" customHeight="1">
      <c r="A106" s="29">
        <v>41716</v>
      </c>
      <c r="B106" s="248" t="s">
        <v>1725</v>
      </c>
      <c r="C106" s="250" t="s">
        <v>1724</v>
      </c>
      <c r="D106" s="249" t="s">
        <v>1726</v>
      </c>
      <c r="E106" s="249" t="s">
        <v>1735</v>
      </c>
    </row>
    <row r="107" spans="1:5" ht="26.25" customHeight="1">
      <c r="A107" s="29">
        <v>41711</v>
      </c>
      <c r="B107" s="248" t="s">
        <v>1615</v>
      </c>
      <c r="C107" s="250" t="s">
        <v>201</v>
      </c>
      <c r="D107" s="249" t="s">
        <v>1642</v>
      </c>
      <c r="E107" s="249" t="s">
        <v>1643</v>
      </c>
    </row>
    <row r="108" spans="1:5" ht="26.25" customHeight="1">
      <c r="A108" s="29">
        <v>41710</v>
      </c>
      <c r="B108" s="248" t="s">
        <v>1639</v>
      </c>
      <c r="C108" s="250" t="s">
        <v>1640</v>
      </c>
      <c r="D108" s="249" t="s">
        <v>1641</v>
      </c>
      <c r="E108" s="249" t="s">
        <v>1646</v>
      </c>
    </row>
    <row r="109" spans="1:5" ht="26.25" customHeight="1">
      <c r="A109" s="29">
        <v>41709</v>
      </c>
      <c r="B109" s="248" t="s">
        <v>1635</v>
      </c>
      <c r="C109" s="250" t="s">
        <v>1636</v>
      </c>
      <c r="D109" s="249" t="s">
        <v>1637</v>
      </c>
      <c r="E109" s="249" t="s">
        <v>1638</v>
      </c>
    </row>
    <row r="110" spans="1:5" ht="26.25" customHeight="1">
      <c r="A110" s="29">
        <v>41709</v>
      </c>
      <c r="B110" s="248" t="s">
        <v>1632</v>
      </c>
      <c r="C110" s="250" t="s">
        <v>1631</v>
      </c>
      <c r="D110" s="249" t="s">
        <v>1633</v>
      </c>
      <c r="E110" s="249" t="s">
        <v>1634</v>
      </c>
    </row>
    <row r="111" spans="1:5" ht="26.25" customHeight="1">
      <c r="A111" s="29">
        <v>41705</v>
      </c>
      <c r="B111" s="248" t="s">
        <v>1615</v>
      </c>
      <c r="C111" s="250" t="s">
        <v>1616</v>
      </c>
      <c r="D111" s="249" t="s">
        <v>1617</v>
      </c>
      <c r="E111" s="249" t="s">
        <v>1618</v>
      </c>
    </row>
    <row r="112" spans="1:5" ht="26.25" customHeight="1">
      <c r="A112" s="29">
        <v>41704</v>
      </c>
      <c r="B112" s="248" t="s">
        <v>1619</v>
      </c>
      <c r="C112" s="250" t="s">
        <v>1620</v>
      </c>
      <c r="D112" s="249" t="s">
        <v>1621</v>
      </c>
      <c r="E112" s="249" t="s">
        <v>1622</v>
      </c>
    </row>
    <row r="113" spans="1:5" ht="26.25" customHeight="1">
      <c r="A113" s="29">
        <v>41703</v>
      </c>
      <c r="B113" s="248" t="s">
        <v>1623</v>
      </c>
      <c r="C113" s="250" t="s">
        <v>1624</v>
      </c>
      <c r="D113" s="249" t="s">
        <v>1625</v>
      </c>
      <c r="E113" s="249" t="s">
        <v>1626</v>
      </c>
    </row>
    <row r="114" spans="1:5" ht="26.25" customHeight="1">
      <c r="A114" s="29">
        <v>41697</v>
      </c>
      <c r="B114" s="248" t="s">
        <v>1572</v>
      </c>
      <c r="C114" s="250" t="s">
        <v>1573</v>
      </c>
      <c r="D114" s="249" t="s">
        <v>1574</v>
      </c>
      <c r="E114" s="249" t="s">
        <v>1575</v>
      </c>
    </row>
    <row r="115" spans="1:5" ht="26.25" customHeight="1">
      <c r="A115" s="29">
        <v>41697</v>
      </c>
      <c r="B115" s="248" t="s">
        <v>1568</v>
      </c>
      <c r="C115" s="250" t="s">
        <v>1569</v>
      </c>
      <c r="D115" s="249" t="s">
        <v>1570</v>
      </c>
      <c r="E115" s="249" t="s">
        <v>1571</v>
      </c>
    </row>
    <row r="116" spans="1:5" ht="26.25" customHeight="1">
      <c r="A116" s="29">
        <v>41696</v>
      </c>
      <c r="B116" s="248" t="s">
        <v>1565</v>
      </c>
      <c r="C116" s="250" t="s">
        <v>1566</v>
      </c>
      <c r="D116" s="249" t="s">
        <v>1567</v>
      </c>
      <c r="E116" s="249" t="s">
        <v>1580</v>
      </c>
    </row>
    <row r="117" spans="1:5" ht="26.25" customHeight="1">
      <c r="A117" s="29">
        <v>41696</v>
      </c>
      <c r="B117" s="248" t="s">
        <v>1559</v>
      </c>
      <c r="C117" s="250" t="s">
        <v>1553</v>
      </c>
      <c r="D117" s="249" t="s">
        <v>1554</v>
      </c>
      <c r="E117" s="249" t="s">
        <v>1555</v>
      </c>
    </row>
    <row r="118" spans="1:5" ht="26.25" customHeight="1">
      <c r="A118" s="29">
        <v>41696</v>
      </c>
      <c r="B118" s="248" t="s">
        <v>1560</v>
      </c>
      <c r="C118" s="250" t="s">
        <v>1561</v>
      </c>
      <c r="D118" s="249" t="s">
        <v>1554</v>
      </c>
      <c r="E118" s="249" t="s">
        <v>1579</v>
      </c>
    </row>
    <row r="119" spans="1:5" ht="26.25" customHeight="1">
      <c r="A119" s="29">
        <v>41696</v>
      </c>
      <c r="B119" s="248" t="s">
        <v>1562</v>
      </c>
      <c r="C119" s="250" t="s">
        <v>1563</v>
      </c>
      <c r="D119" s="249" t="s">
        <v>1564</v>
      </c>
      <c r="E119" s="249" t="s">
        <v>1578</v>
      </c>
    </row>
    <row r="120" spans="1:5" ht="26.25" customHeight="1">
      <c r="A120" s="29">
        <v>41689</v>
      </c>
      <c r="B120" s="248" t="s">
        <v>1558</v>
      </c>
      <c r="C120" s="250" t="s">
        <v>1536</v>
      </c>
      <c r="D120" s="249" t="s">
        <v>1541</v>
      </c>
      <c r="E120" s="249" t="s">
        <v>1543</v>
      </c>
    </row>
    <row r="121" spans="1:5" ht="26.25" customHeight="1">
      <c r="A121" s="29">
        <v>41688</v>
      </c>
      <c r="B121" s="248" t="s">
        <v>1557</v>
      </c>
      <c r="C121" s="250" t="s">
        <v>1539</v>
      </c>
      <c r="D121" s="249" t="s">
        <v>1540</v>
      </c>
      <c r="E121" s="249" t="s">
        <v>1542</v>
      </c>
    </row>
    <row r="122" spans="1:5" ht="26.25" customHeight="1">
      <c r="A122" s="29">
        <v>41688</v>
      </c>
      <c r="B122" s="248" t="s">
        <v>1556</v>
      </c>
      <c r="C122" s="250" t="s">
        <v>1536</v>
      </c>
      <c r="D122" s="249" t="s">
        <v>1537</v>
      </c>
      <c r="E122" s="249" t="s">
        <v>1538</v>
      </c>
    </row>
    <row r="123" spans="1:5" ht="26.25" customHeight="1">
      <c r="A123" s="29">
        <v>41687</v>
      </c>
      <c r="B123" s="248" t="s">
        <v>965</v>
      </c>
      <c r="C123" s="250" t="s">
        <v>816</v>
      </c>
      <c r="D123" s="249" t="s">
        <v>1519</v>
      </c>
      <c r="E123" s="249" t="s">
        <v>1523</v>
      </c>
    </row>
    <row r="124" spans="1:5" ht="26.25" customHeight="1">
      <c r="A124" s="29">
        <v>41682</v>
      </c>
      <c r="B124" s="248" t="s">
        <v>58</v>
      </c>
      <c r="C124" s="251" t="s">
        <v>1520</v>
      </c>
      <c r="D124" s="249" t="s">
        <v>1521</v>
      </c>
      <c r="E124" s="249" t="s">
        <v>1524</v>
      </c>
    </row>
    <row r="125" spans="1:5" ht="26.25" customHeight="1">
      <c r="A125" s="29">
        <v>41682</v>
      </c>
      <c r="B125" s="245" t="s">
        <v>1022</v>
      </c>
      <c r="C125" s="245" t="s">
        <v>1516</v>
      </c>
      <c r="D125" s="247" t="s">
        <v>1517</v>
      </c>
      <c r="E125" s="246" t="s">
        <v>1518</v>
      </c>
    </row>
    <row r="126" spans="1:5" ht="26.25" customHeight="1">
      <c r="A126" s="29">
        <v>41668</v>
      </c>
      <c r="B126" s="223" t="s">
        <v>1344</v>
      </c>
      <c r="C126" s="207" t="s">
        <v>1343</v>
      </c>
      <c r="D126" s="208" t="s">
        <v>1291</v>
      </c>
      <c r="E126" s="208" t="s">
        <v>1345</v>
      </c>
    </row>
    <row r="127" spans="1:5" ht="26.25" customHeight="1">
      <c r="A127" s="29">
        <v>41667</v>
      </c>
      <c r="B127" s="223" t="s">
        <v>1340</v>
      </c>
      <c r="C127" s="207" t="s">
        <v>1339</v>
      </c>
      <c r="D127" s="208" t="s">
        <v>1342</v>
      </c>
      <c r="E127" s="208" t="s">
        <v>1341</v>
      </c>
    </row>
    <row r="128" spans="1:5" ht="26.25" customHeight="1">
      <c r="A128" s="29">
        <v>41667</v>
      </c>
      <c r="B128" s="223" t="s">
        <v>1335</v>
      </c>
      <c r="C128" s="207" t="s">
        <v>1336</v>
      </c>
      <c r="D128" s="208" t="s">
        <v>1337</v>
      </c>
      <c r="E128" s="208" t="s">
        <v>1338</v>
      </c>
    </row>
    <row r="129" spans="1:5" ht="26.25" customHeight="1">
      <c r="A129" s="29">
        <v>41667</v>
      </c>
      <c r="B129" s="223" t="s">
        <v>1257</v>
      </c>
      <c r="C129" s="207" t="s">
        <v>1296</v>
      </c>
      <c r="D129" s="208" t="s">
        <v>1333</v>
      </c>
      <c r="E129" s="208" t="s">
        <v>1334</v>
      </c>
    </row>
    <row r="130" spans="1:5" ht="26.25" customHeight="1">
      <c r="A130" s="29">
        <v>41666</v>
      </c>
      <c r="B130" s="223" t="s">
        <v>1330</v>
      </c>
      <c r="C130" s="207" t="s">
        <v>1331</v>
      </c>
      <c r="D130" s="208" t="s">
        <v>1251</v>
      </c>
      <c r="E130" s="208" t="s">
        <v>1332</v>
      </c>
    </row>
    <row r="131" spans="1:5" ht="26.25" customHeight="1">
      <c r="A131" s="29">
        <v>41664</v>
      </c>
      <c r="B131" s="223" t="s">
        <v>1261</v>
      </c>
      <c r="C131" s="207" t="s">
        <v>1327</v>
      </c>
      <c r="D131" s="208" t="s">
        <v>1251</v>
      </c>
      <c r="E131" s="208" t="s">
        <v>1328</v>
      </c>
    </row>
    <row r="132" spans="1:5" ht="26.25" customHeight="1">
      <c r="A132" s="29">
        <v>41664</v>
      </c>
      <c r="B132" s="223" t="s">
        <v>1257</v>
      </c>
      <c r="C132" s="207" t="s">
        <v>1296</v>
      </c>
      <c r="D132" s="208" t="s">
        <v>1326</v>
      </c>
      <c r="E132" s="208" t="s">
        <v>1325</v>
      </c>
    </row>
    <row r="133" spans="1:5" ht="26.25" customHeight="1">
      <c r="A133" s="29">
        <v>41663</v>
      </c>
      <c r="B133" s="223" t="s">
        <v>1322</v>
      </c>
      <c r="C133" s="207" t="s">
        <v>1323</v>
      </c>
      <c r="D133" s="208" t="s">
        <v>1251</v>
      </c>
      <c r="E133" s="208" t="s">
        <v>1324</v>
      </c>
    </row>
    <row r="134" spans="1:5" ht="26.25" customHeight="1">
      <c r="A134" s="29">
        <v>41663</v>
      </c>
      <c r="B134" s="223" t="s">
        <v>1320</v>
      </c>
      <c r="C134" s="207" t="s">
        <v>1321</v>
      </c>
      <c r="D134" s="208" t="s">
        <v>1251</v>
      </c>
      <c r="E134" s="208" t="s">
        <v>1329</v>
      </c>
    </row>
    <row r="135" spans="1:5" ht="26.25" customHeight="1">
      <c r="A135" s="29">
        <v>41663</v>
      </c>
      <c r="B135" s="223" t="s">
        <v>1317</v>
      </c>
      <c r="C135" s="207" t="s">
        <v>1318</v>
      </c>
      <c r="D135" s="208" t="s">
        <v>1251</v>
      </c>
      <c r="E135" s="208" t="s">
        <v>1319</v>
      </c>
    </row>
    <row r="136" spans="1:5" ht="26.25" customHeight="1">
      <c r="A136" s="29">
        <v>41662</v>
      </c>
      <c r="B136" s="223" t="s">
        <v>1257</v>
      </c>
      <c r="C136" s="207" t="s">
        <v>1296</v>
      </c>
      <c r="D136" s="208" t="s">
        <v>1315</v>
      </c>
      <c r="E136" s="208" t="s">
        <v>1316</v>
      </c>
    </row>
    <row r="137" spans="1:5" ht="26.25" customHeight="1">
      <c r="A137" s="29">
        <v>41662</v>
      </c>
      <c r="B137" s="223" t="s">
        <v>1312</v>
      </c>
      <c r="C137" s="207" t="s">
        <v>1313</v>
      </c>
      <c r="D137" s="208" t="s">
        <v>1251</v>
      </c>
      <c r="E137" s="208" t="s">
        <v>1314</v>
      </c>
    </row>
    <row r="138" spans="1:5" ht="26.25" customHeight="1">
      <c r="A138" s="29">
        <v>41661</v>
      </c>
      <c r="B138" s="223" t="s">
        <v>1309</v>
      </c>
      <c r="C138" s="207" t="s">
        <v>1310</v>
      </c>
      <c r="D138" s="208" t="s">
        <v>1281</v>
      </c>
      <c r="E138" s="208" t="s">
        <v>1311</v>
      </c>
    </row>
    <row r="139" spans="1:5" ht="26.25" customHeight="1">
      <c r="A139" s="29">
        <v>41661</v>
      </c>
      <c r="B139" s="223" t="s">
        <v>1303</v>
      </c>
      <c r="C139" s="207" t="s">
        <v>1304</v>
      </c>
      <c r="D139" s="208" t="s">
        <v>1307</v>
      </c>
      <c r="E139" s="208" t="s">
        <v>1308</v>
      </c>
    </row>
    <row r="140" spans="1:5" ht="26.25" customHeight="1">
      <c r="A140" s="29">
        <v>41661</v>
      </c>
      <c r="B140" s="223" t="s">
        <v>1303</v>
      </c>
      <c r="C140" s="207" t="s">
        <v>1304</v>
      </c>
      <c r="D140" s="208" t="s">
        <v>1305</v>
      </c>
      <c r="E140" s="208" t="s">
        <v>1306</v>
      </c>
    </row>
    <row r="141" spans="1:5" ht="26.25" customHeight="1">
      <c r="A141" s="29">
        <v>41661</v>
      </c>
      <c r="B141" s="223" t="s">
        <v>1289</v>
      </c>
      <c r="C141" s="207" t="s">
        <v>1290</v>
      </c>
      <c r="D141" s="208" t="s">
        <v>1301</v>
      </c>
      <c r="E141" s="208" t="s">
        <v>1302</v>
      </c>
    </row>
    <row r="142" spans="1:5" ht="26.25" customHeight="1">
      <c r="A142" s="29">
        <v>41660</v>
      </c>
      <c r="B142" s="223" t="s">
        <v>1298</v>
      </c>
      <c r="C142" s="207" t="s">
        <v>1299</v>
      </c>
      <c r="D142" s="208" t="s">
        <v>1251</v>
      </c>
      <c r="E142" s="208" t="s">
        <v>1300</v>
      </c>
    </row>
    <row r="143" spans="1:5" ht="26.25" customHeight="1">
      <c r="A143" s="29">
        <v>41657</v>
      </c>
      <c r="B143" s="223" t="s">
        <v>1257</v>
      </c>
      <c r="C143" s="207" t="s">
        <v>1296</v>
      </c>
      <c r="D143" s="208" t="s">
        <v>1251</v>
      </c>
      <c r="E143" s="208" t="s">
        <v>1297</v>
      </c>
    </row>
    <row r="144" spans="1:5" ht="26.25" customHeight="1">
      <c r="A144" s="29">
        <v>41657</v>
      </c>
      <c r="B144" s="223" t="s">
        <v>1293</v>
      </c>
      <c r="C144" s="207" t="s">
        <v>1294</v>
      </c>
      <c r="D144" s="208" t="s">
        <v>1287</v>
      </c>
      <c r="E144" s="208" t="s">
        <v>1295</v>
      </c>
    </row>
    <row r="145" spans="1:5" ht="26.25" customHeight="1">
      <c r="A145" s="29">
        <v>41657</v>
      </c>
      <c r="B145" s="223" t="s">
        <v>1289</v>
      </c>
      <c r="C145" s="207" t="s">
        <v>1290</v>
      </c>
      <c r="D145" s="208" t="s">
        <v>1291</v>
      </c>
      <c r="E145" s="208" t="s">
        <v>1292</v>
      </c>
    </row>
    <row r="146" spans="1:5" ht="26.25" customHeight="1">
      <c r="A146" s="29">
        <v>41656</v>
      </c>
      <c r="B146" s="223" t="s">
        <v>1285</v>
      </c>
      <c r="C146" s="207" t="s">
        <v>1286</v>
      </c>
      <c r="D146" s="208" t="s">
        <v>1287</v>
      </c>
      <c r="E146" s="208" t="s">
        <v>1288</v>
      </c>
    </row>
    <row r="147" spans="1:5" ht="26.25" customHeight="1">
      <c r="A147" s="29">
        <v>41656</v>
      </c>
      <c r="B147" s="223" t="s">
        <v>1275</v>
      </c>
      <c r="C147" s="207" t="s">
        <v>1276</v>
      </c>
      <c r="D147" s="208" t="s">
        <v>1283</v>
      </c>
      <c r="E147" s="208" t="s">
        <v>1284</v>
      </c>
    </row>
    <row r="148" spans="1:5" ht="26.25" customHeight="1">
      <c r="A148" s="29">
        <v>41656</v>
      </c>
      <c r="B148" s="223" t="s">
        <v>1280</v>
      </c>
      <c r="C148" s="223" t="s">
        <v>1279</v>
      </c>
      <c r="D148" s="208" t="s">
        <v>1281</v>
      </c>
      <c r="E148" s="208" t="s">
        <v>1282</v>
      </c>
    </row>
    <row r="149" spans="1:5" ht="26.25" customHeight="1">
      <c r="A149" s="29">
        <v>41655</v>
      </c>
      <c r="B149" s="223" t="s">
        <v>1275</v>
      </c>
      <c r="C149" s="207" t="s">
        <v>1276</v>
      </c>
      <c r="D149" s="208" t="s">
        <v>1277</v>
      </c>
      <c r="E149" s="208" t="s">
        <v>1278</v>
      </c>
    </row>
    <row r="150" spans="1:5" ht="26.25" customHeight="1">
      <c r="A150" s="29">
        <v>41655</v>
      </c>
      <c r="B150" s="223" t="s">
        <v>1272</v>
      </c>
      <c r="C150" s="207" t="s">
        <v>1273</v>
      </c>
      <c r="D150" s="208" t="s">
        <v>1251</v>
      </c>
      <c r="E150" s="208" t="s">
        <v>1274</v>
      </c>
    </row>
    <row r="151" spans="1:5" ht="26.25" customHeight="1">
      <c r="A151" s="29">
        <v>41654</v>
      </c>
      <c r="B151" s="223" t="s">
        <v>1269</v>
      </c>
      <c r="C151" s="207" t="s">
        <v>1270</v>
      </c>
      <c r="D151" s="208" t="s">
        <v>1251</v>
      </c>
      <c r="E151" s="208" t="s">
        <v>1271</v>
      </c>
    </row>
    <row r="152" spans="1:5" ht="26.25" customHeight="1">
      <c r="A152" s="29">
        <v>41654</v>
      </c>
      <c r="B152" s="223" t="s">
        <v>1266</v>
      </c>
      <c r="C152" s="207" t="s">
        <v>1265</v>
      </c>
      <c r="D152" s="208" t="s">
        <v>1267</v>
      </c>
      <c r="E152" s="208" t="s">
        <v>1268</v>
      </c>
    </row>
    <row r="153" spans="1:5" ht="26.25" customHeight="1">
      <c r="A153" s="29">
        <v>41653</v>
      </c>
      <c r="B153" s="223" t="s">
        <v>1261</v>
      </c>
      <c r="C153" s="207" t="s">
        <v>1262</v>
      </c>
      <c r="D153" s="208" t="s">
        <v>1263</v>
      </c>
      <c r="E153" s="208" t="s">
        <v>1264</v>
      </c>
    </row>
    <row r="154" spans="1:5" ht="26.25" customHeight="1">
      <c r="A154" s="29">
        <v>41653</v>
      </c>
      <c r="B154" s="223" t="s">
        <v>1257</v>
      </c>
      <c r="C154" s="207" t="s">
        <v>1256</v>
      </c>
      <c r="D154" s="208" t="s">
        <v>1259</v>
      </c>
      <c r="E154" s="208" t="s">
        <v>1260</v>
      </c>
    </row>
    <row r="155" spans="1:5" ht="26.25" customHeight="1">
      <c r="A155" s="29">
        <v>41653</v>
      </c>
      <c r="B155" s="223" t="s">
        <v>1258</v>
      </c>
      <c r="C155" s="207" t="s">
        <v>1253</v>
      </c>
      <c r="D155" s="208" t="s">
        <v>1254</v>
      </c>
      <c r="E155" s="208" t="s">
        <v>1255</v>
      </c>
    </row>
    <row r="156" spans="1:5" ht="26.25" customHeight="1">
      <c r="A156" s="29">
        <v>41653</v>
      </c>
      <c r="B156" s="223" t="s">
        <v>1249</v>
      </c>
      <c r="C156" s="207" t="s">
        <v>1250</v>
      </c>
      <c r="D156" s="208" t="s">
        <v>1251</v>
      </c>
      <c r="E156" s="208" t="s">
        <v>1252</v>
      </c>
    </row>
    <row r="157" spans="1:5" ht="26.25" customHeight="1">
      <c r="A157" s="29">
        <v>41650</v>
      </c>
      <c r="B157" s="223" t="s">
        <v>1245</v>
      </c>
      <c r="C157" s="207" t="s">
        <v>1246</v>
      </c>
      <c r="D157" s="208" t="s">
        <v>1247</v>
      </c>
      <c r="E157" s="208" t="s">
        <v>1248</v>
      </c>
    </row>
    <row r="158" spans="1:5" ht="26.25" customHeight="1">
      <c r="A158" s="29">
        <v>41650</v>
      </c>
      <c r="B158" s="223" t="s">
        <v>40</v>
      </c>
      <c r="C158" s="207" t="s">
        <v>1089</v>
      </c>
      <c r="D158" s="208" t="s">
        <v>1202</v>
      </c>
      <c r="E158" s="208" t="s">
        <v>1210</v>
      </c>
    </row>
    <row r="159" spans="1:5" ht="26.25" customHeight="1">
      <c r="A159" s="29">
        <v>41650</v>
      </c>
      <c r="B159" s="223" t="s">
        <v>60</v>
      </c>
      <c r="C159" s="207" t="s">
        <v>805</v>
      </c>
      <c r="D159" s="208" t="s">
        <v>1211</v>
      </c>
      <c r="E159" s="208" t="s">
        <v>1212</v>
      </c>
    </row>
    <row r="160" spans="1:5" ht="26.25" customHeight="1">
      <c r="A160" s="29">
        <v>41650</v>
      </c>
      <c r="B160" s="223" t="s">
        <v>32</v>
      </c>
      <c r="C160" s="207" t="s">
        <v>802</v>
      </c>
      <c r="D160" s="208" t="s">
        <v>1213</v>
      </c>
      <c r="E160" s="208" t="s">
        <v>1214</v>
      </c>
    </row>
    <row r="161" spans="1:5" ht="26.25" customHeight="1">
      <c r="A161" s="29">
        <v>41649</v>
      </c>
      <c r="B161" s="223" t="s">
        <v>1203</v>
      </c>
      <c r="C161" s="207" t="s">
        <v>1204</v>
      </c>
      <c r="D161" s="208" t="s">
        <v>1213</v>
      </c>
      <c r="E161" s="208" t="s">
        <v>1215</v>
      </c>
    </row>
    <row r="162" spans="1:5" ht="26.25" customHeight="1">
      <c r="A162" s="29">
        <v>41649</v>
      </c>
      <c r="B162" s="223" t="s">
        <v>27</v>
      </c>
      <c r="C162" s="207" t="s">
        <v>1205</v>
      </c>
      <c r="D162" s="208" t="s">
        <v>1216</v>
      </c>
      <c r="E162" s="208" t="s">
        <v>1217</v>
      </c>
    </row>
    <row r="163" spans="1:5" ht="26.25" customHeight="1">
      <c r="A163" s="29">
        <v>41649</v>
      </c>
      <c r="B163" s="223" t="s">
        <v>899</v>
      </c>
      <c r="C163" s="207" t="s">
        <v>810</v>
      </c>
      <c r="D163" s="208" t="s">
        <v>1218</v>
      </c>
      <c r="E163" s="208" t="s">
        <v>1219</v>
      </c>
    </row>
    <row r="164" spans="1:5" ht="26.25" customHeight="1">
      <c r="A164" s="29">
        <v>41647</v>
      </c>
      <c r="B164" s="223" t="s">
        <v>1203</v>
      </c>
      <c r="C164" s="207" t="s">
        <v>1204</v>
      </c>
      <c r="D164" s="208" t="s">
        <v>1220</v>
      </c>
      <c r="E164" s="208" t="s">
        <v>1221</v>
      </c>
    </row>
    <row r="165" spans="1:5" ht="26.25" customHeight="1">
      <c r="A165" s="29">
        <v>41647</v>
      </c>
      <c r="B165" s="223" t="s">
        <v>46</v>
      </c>
      <c r="C165" s="207" t="s">
        <v>803</v>
      </c>
      <c r="D165" s="208" t="s">
        <v>1222</v>
      </c>
      <c r="E165" s="208" t="s">
        <v>1223</v>
      </c>
    </row>
    <row r="166" spans="1:5" ht="26.25" customHeight="1">
      <c r="A166" s="29">
        <v>41647</v>
      </c>
      <c r="B166" s="223" t="s">
        <v>50</v>
      </c>
      <c r="C166" s="207" t="s">
        <v>813</v>
      </c>
      <c r="D166" s="208" t="s">
        <v>1206</v>
      </c>
      <c r="E166" s="208" t="s">
        <v>1224</v>
      </c>
    </row>
    <row r="167" spans="1:5" ht="26.25" customHeight="1">
      <c r="A167" s="29">
        <v>41647</v>
      </c>
      <c r="B167" s="223" t="s">
        <v>50</v>
      </c>
      <c r="C167" s="207" t="s">
        <v>813</v>
      </c>
      <c r="D167" s="208" t="s">
        <v>1225</v>
      </c>
      <c r="E167" s="208" t="s">
        <v>1226</v>
      </c>
    </row>
    <row r="168" spans="1:5" ht="26.25" customHeight="1">
      <c r="A168" s="29">
        <v>41647</v>
      </c>
      <c r="B168" s="223" t="s">
        <v>63</v>
      </c>
      <c r="C168" s="207" t="s">
        <v>806</v>
      </c>
      <c r="D168" s="208" t="s">
        <v>1207</v>
      </c>
      <c r="E168" s="208" t="s">
        <v>1227</v>
      </c>
    </row>
    <row r="169" spans="1:5" ht="26.25" customHeight="1">
      <c r="A169" s="29">
        <v>41646</v>
      </c>
      <c r="B169" s="223" t="s">
        <v>1129</v>
      </c>
      <c r="C169" s="207" t="s">
        <v>1140</v>
      </c>
      <c r="D169" s="208" t="s">
        <v>1208</v>
      </c>
      <c r="E169" s="208" t="s">
        <v>1228</v>
      </c>
    </row>
    <row r="170" spans="1:5" ht="26.25" customHeight="1">
      <c r="A170" s="29">
        <v>41646</v>
      </c>
      <c r="B170" s="223" t="s">
        <v>65</v>
      </c>
      <c r="C170" s="207" t="s">
        <v>804</v>
      </c>
      <c r="D170" s="208" t="s">
        <v>1209</v>
      </c>
      <c r="E170" s="208" t="s">
        <v>1229</v>
      </c>
    </row>
    <row r="171" spans="1:5" ht="26.25" customHeight="1">
      <c r="A171" s="29">
        <v>41646</v>
      </c>
      <c r="B171" s="223" t="s">
        <v>61</v>
      </c>
      <c r="C171" s="207" t="s">
        <v>814</v>
      </c>
      <c r="D171" s="208" t="s">
        <v>900</v>
      </c>
      <c r="E171" s="208" t="s">
        <v>1232</v>
      </c>
    </row>
    <row r="172" spans="1:5" ht="26.25" customHeight="1">
      <c r="A172" s="29">
        <v>41646</v>
      </c>
      <c r="B172" s="223" t="s">
        <v>1135</v>
      </c>
      <c r="C172" s="207" t="s">
        <v>820</v>
      </c>
      <c r="D172" s="208" t="s">
        <v>1230</v>
      </c>
      <c r="E172" s="208" t="s">
        <v>1231</v>
      </c>
    </row>
    <row r="173" spans="1:5" ht="26.25" customHeight="1">
      <c r="A173" s="29">
        <v>41639</v>
      </c>
      <c r="B173" s="223" t="s">
        <v>65</v>
      </c>
      <c r="C173" s="207" t="s">
        <v>1178</v>
      </c>
      <c r="D173" s="208" t="s">
        <v>1179</v>
      </c>
      <c r="E173" s="208" t="s">
        <v>1174</v>
      </c>
    </row>
    <row r="174" spans="1:5" ht="26.25" customHeight="1">
      <c r="A174" s="29">
        <v>41639</v>
      </c>
      <c r="B174" s="223" t="s">
        <v>65</v>
      </c>
      <c r="C174" s="207" t="s">
        <v>804</v>
      </c>
      <c r="D174" s="208" t="s">
        <v>1170</v>
      </c>
      <c r="E174" s="208" t="s">
        <v>1175</v>
      </c>
    </row>
    <row r="175" spans="1:5" ht="26.25" customHeight="1">
      <c r="A175" s="29">
        <v>41639</v>
      </c>
      <c r="B175" s="223" t="s">
        <v>60</v>
      </c>
      <c r="C175" s="207" t="s">
        <v>805</v>
      </c>
      <c r="D175" s="208" t="s">
        <v>1131</v>
      </c>
      <c r="E175" s="208" t="s">
        <v>1176</v>
      </c>
    </row>
    <row r="176" spans="1:5" ht="26.25" customHeight="1">
      <c r="A176" s="29">
        <v>41639</v>
      </c>
      <c r="B176" s="223" t="s">
        <v>58</v>
      </c>
      <c r="C176" s="207" t="s">
        <v>819</v>
      </c>
      <c r="D176" s="208" t="s">
        <v>1171</v>
      </c>
      <c r="E176" s="208" t="s">
        <v>1177</v>
      </c>
    </row>
    <row r="177" spans="1:5" ht="26.25" customHeight="1">
      <c r="A177" s="29">
        <v>41638</v>
      </c>
      <c r="B177" s="223" t="s">
        <v>35</v>
      </c>
      <c r="C177" s="207" t="s">
        <v>817</v>
      </c>
      <c r="D177" s="208" t="s">
        <v>1172</v>
      </c>
      <c r="E177" s="208" t="s">
        <v>1173</v>
      </c>
    </row>
    <row r="178" spans="1:5" ht="26.25" customHeight="1">
      <c r="A178" s="29">
        <v>41636</v>
      </c>
      <c r="B178" s="223" t="s">
        <v>50</v>
      </c>
      <c r="C178" s="207" t="s">
        <v>813</v>
      </c>
      <c r="D178" s="208" t="s">
        <v>1137</v>
      </c>
      <c r="E178" s="208" t="s">
        <v>1138</v>
      </c>
    </row>
    <row r="179" spans="1:5" ht="26.25" customHeight="1">
      <c r="A179" s="29">
        <v>41636</v>
      </c>
      <c r="B179" s="223" t="s">
        <v>50</v>
      </c>
      <c r="C179" s="207" t="s">
        <v>813</v>
      </c>
      <c r="D179" s="208" t="s">
        <v>1126</v>
      </c>
      <c r="E179" s="208" t="s">
        <v>1127</v>
      </c>
    </row>
    <row r="180" spans="1:5" ht="26.25" customHeight="1">
      <c r="A180" s="29">
        <v>41636</v>
      </c>
      <c r="B180" s="223" t="s">
        <v>50</v>
      </c>
      <c r="C180" s="207" t="s">
        <v>813</v>
      </c>
      <c r="D180" s="208" t="s">
        <v>1128</v>
      </c>
      <c r="E180" s="208" t="s">
        <v>1139</v>
      </c>
    </row>
    <row r="181" spans="1:5" ht="26.25" customHeight="1">
      <c r="A181" s="29">
        <v>41636</v>
      </c>
      <c r="B181" s="223" t="s">
        <v>1129</v>
      </c>
      <c r="C181" s="207" t="s">
        <v>1140</v>
      </c>
      <c r="D181" s="208" t="s">
        <v>1130</v>
      </c>
      <c r="E181" s="208" t="s">
        <v>1141</v>
      </c>
    </row>
    <row r="182" spans="1:5" ht="26.25" customHeight="1">
      <c r="A182" s="29">
        <v>41636</v>
      </c>
      <c r="B182" s="223" t="s">
        <v>53</v>
      </c>
      <c r="C182" s="207" t="s">
        <v>1142</v>
      </c>
      <c r="D182" s="208" t="s">
        <v>1143</v>
      </c>
      <c r="E182" s="208" t="s">
        <v>1144</v>
      </c>
    </row>
    <row r="183" spans="1:5" ht="26.25" customHeight="1">
      <c r="A183" s="29">
        <v>41636</v>
      </c>
      <c r="B183" s="223" t="s">
        <v>71</v>
      </c>
      <c r="C183" s="207" t="s">
        <v>815</v>
      </c>
      <c r="D183" s="208" t="s">
        <v>962</v>
      </c>
      <c r="E183" s="208" t="s">
        <v>1145</v>
      </c>
    </row>
    <row r="184" spans="1:5" ht="26.25" customHeight="1">
      <c r="A184" s="29">
        <v>41635</v>
      </c>
      <c r="B184" s="223" t="s">
        <v>63</v>
      </c>
      <c r="C184" s="207" t="s">
        <v>806</v>
      </c>
      <c r="D184" s="208" t="s">
        <v>1146</v>
      </c>
      <c r="E184" s="208" t="s">
        <v>1147</v>
      </c>
    </row>
    <row r="185" spans="1:5" ht="26.25" customHeight="1">
      <c r="A185" s="29">
        <v>41634</v>
      </c>
      <c r="B185" s="223" t="s">
        <v>54</v>
      </c>
      <c r="C185" s="207" t="s">
        <v>812</v>
      </c>
      <c r="D185" s="208" t="s">
        <v>1148</v>
      </c>
      <c r="E185" s="208" t="s">
        <v>1149</v>
      </c>
    </row>
    <row r="186" spans="1:5" ht="26.25" customHeight="1">
      <c r="A186" s="29">
        <v>41634</v>
      </c>
      <c r="B186" s="223" t="s">
        <v>54</v>
      </c>
      <c r="C186" s="207" t="s">
        <v>812</v>
      </c>
      <c r="D186" s="208" t="s">
        <v>1150</v>
      </c>
      <c r="E186" s="208" t="s">
        <v>1151</v>
      </c>
    </row>
    <row r="187" spans="1:5" ht="26.25" customHeight="1">
      <c r="A187" s="29">
        <v>41634</v>
      </c>
      <c r="B187" s="223" t="s">
        <v>60</v>
      </c>
      <c r="C187" s="207" t="s">
        <v>805</v>
      </c>
      <c r="D187" s="208" t="s">
        <v>1131</v>
      </c>
      <c r="E187" s="208" t="s">
        <v>1152</v>
      </c>
    </row>
    <row r="188" spans="1:5" ht="26.25" customHeight="1">
      <c r="A188" s="29">
        <v>41633</v>
      </c>
      <c r="B188" s="223" t="s">
        <v>63</v>
      </c>
      <c r="C188" s="207" t="s">
        <v>806</v>
      </c>
      <c r="D188" s="208" t="s">
        <v>1153</v>
      </c>
      <c r="E188" s="208" t="s">
        <v>1154</v>
      </c>
    </row>
    <row r="189" spans="1:5" ht="26.25" customHeight="1">
      <c r="A189" s="29">
        <v>41633</v>
      </c>
      <c r="B189" s="223" t="s">
        <v>30</v>
      </c>
      <c r="C189" s="207" t="s">
        <v>821</v>
      </c>
      <c r="D189" s="208" t="s">
        <v>1132</v>
      </c>
      <c r="E189" s="208" t="s">
        <v>1155</v>
      </c>
    </row>
    <row r="190" spans="1:5" ht="26.25" customHeight="1">
      <c r="A190" s="29">
        <v>41633</v>
      </c>
      <c r="B190" s="223" t="s">
        <v>896</v>
      </c>
      <c r="C190" s="207" t="s">
        <v>809</v>
      </c>
      <c r="D190" s="208" t="s">
        <v>1156</v>
      </c>
      <c r="E190" s="208" t="s">
        <v>1157</v>
      </c>
    </row>
    <row r="191" spans="1:5" ht="26.25" customHeight="1">
      <c r="A191" s="29">
        <v>41632</v>
      </c>
      <c r="B191" s="223" t="s">
        <v>897</v>
      </c>
      <c r="C191" s="207" t="s">
        <v>807</v>
      </c>
      <c r="D191" s="208" t="s">
        <v>1133</v>
      </c>
      <c r="E191" s="208" t="s">
        <v>1158</v>
      </c>
    </row>
    <row r="192" spans="1:5" ht="26.25" customHeight="1">
      <c r="A192" s="29">
        <v>41632</v>
      </c>
      <c r="B192" s="223" t="s">
        <v>40</v>
      </c>
      <c r="C192" s="207" t="s">
        <v>1089</v>
      </c>
      <c r="D192" s="208" t="s">
        <v>1159</v>
      </c>
      <c r="E192" s="208" t="s">
        <v>1160</v>
      </c>
    </row>
    <row r="193" spans="1:5" ht="26.25" customHeight="1">
      <c r="A193" s="29">
        <v>41632</v>
      </c>
      <c r="B193" s="223" t="s">
        <v>40</v>
      </c>
      <c r="C193" s="207" t="s">
        <v>1089</v>
      </c>
      <c r="D193" s="208" t="s">
        <v>1134</v>
      </c>
      <c r="E193" s="208" t="s">
        <v>1161</v>
      </c>
    </row>
    <row r="194" spans="1:5" ht="26.25" customHeight="1">
      <c r="A194" s="29">
        <v>41632</v>
      </c>
      <c r="B194" s="223" t="s">
        <v>63</v>
      </c>
      <c r="C194" s="207" t="s">
        <v>806</v>
      </c>
      <c r="D194" s="208" t="s">
        <v>1162</v>
      </c>
      <c r="E194" s="208" t="s">
        <v>1163</v>
      </c>
    </row>
    <row r="195" spans="1:5" ht="26.25" customHeight="1">
      <c r="A195" s="29">
        <v>41632</v>
      </c>
      <c r="B195" s="223" t="s">
        <v>71</v>
      </c>
      <c r="C195" s="207" t="s">
        <v>815</v>
      </c>
      <c r="D195" s="208" t="s">
        <v>1164</v>
      </c>
      <c r="E195" s="208" t="s">
        <v>1165</v>
      </c>
    </row>
    <row r="196" spans="1:5" ht="26.25" customHeight="1">
      <c r="A196" s="29">
        <v>41631</v>
      </c>
      <c r="B196" s="223" t="s">
        <v>1135</v>
      </c>
      <c r="C196" s="207" t="s">
        <v>820</v>
      </c>
      <c r="D196" s="208" t="s">
        <v>1136</v>
      </c>
      <c r="E196" s="208" t="s">
        <v>1166</v>
      </c>
    </row>
    <row r="197" spans="1:5" ht="26.25" customHeight="1">
      <c r="A197" s="29">
        <v>41631</v>
      </c>
      <c r="B197" s="223" t="s">
        <v>42</v>
      </c>
      <c r="C197" s="207" t="s">
        <v>1167</v>
      </c>
      <c r="D197" s="208" t="s">
        <v>1168</v>
      </c>
      <c r="E197" s="208" t="s">
        <v>1169</v>
      </c>
    </row>
    <row r="198" spans="1:5" ht="26.25" customHeight="1">
      <c r="A198" s="29" t="s">
        <v>1125</v>
      </c>
      <c r="B198" s="211" t="s">
        <v>30</v>
      </c>
      <c r="C198" s="207" t="s">
        <v>821</v>
      </c>
      <c r="D198" s="208" t="s">
        <v>1064</v>
      </c>
      <c r="E198" s="208" t="s">
        <v>1065</v>
      </c>
    </row>
    <row r="199" spans="1:5" ht="26.25" customHeight="1">
      <c r="A199" s="29" t="s">
        <v>1110</v>
      </c>
      <c r="B199" s="211" t="s">
        <v>37</v>
      </c>
      <c r="C199" s="207" t="s">
        <v>1066</v>
      </c>
      <c r="D199" s="208" t="s">
        <v>1072</v>
      </c>
      <c r="E199" s="208" t="s">
        <v>1073</v>
      </c>
    </row>
    <row r="200" spans="1:5" ht="26.25" customHeight="1">
      <c r="A200" s="29" t="s">
        <v>1109</v>
      </c>
      <c r="B200" s="211" t="s">
        <v>63</v>
      </c>
      <c r="C200" s="207" t="s">
        <v>806</v>
      </c>
      <c r="D200" s="208" t="s">
        <v>1074</v>
      </c>
      <c r="E200" s="208" t="s">
        <v>1075</v>
      </c>
    </row>
    <row r="201" spans="1:5" ht="26.25" customHeight="1">
      <c r="A201" s="29" t="s">
        <v>1109</v>
      </c>
      <c r="B201" s="211" t="s">
        <v>66</v>
      </c>
      <c r="C201" s="207" t="s">
        <v>901</v>
      </c>
      <c r="D201" s="208" t="s">
        <v>1076</v>
      </c>
      <c r="E201" s="208" t="s">
        <v>1077</v>
      </c>
    </row>
    <row r="202" spans="1:5" ht="26.25" customHeight="1">
      <c r="A202" s="29" t="s">
        <v>1109</v>
      </c>
      <c r="B202" s="211" t="s">
        <v>61</v>
      </c>
      <c r="C202" s="207" t="s">
        <v>814</v>
      </c>
      <c r="D202" s="208" t="s">
        <v>1067</v>
      </c>
      <c r="E202" s="208" t="s">
        <v>1068</v>
      </c>
    </row>
    <row r="203" spans="1:5" ht="26.25" customHeight="1">
      <c r="A203" s="29" t="s">
        <v>1109</v>
      </c>
      <c r="B203" s="211" t="s">
        <v>37</v>
      </c>
      <c r="C203" s="207" t="s">
        <v>1066</v>
      </c>
      <c r="D203" s="208" t="s">
        <v>1069</v>
      </c>
      <c r="E203" s="208" t="s">
        <v>1078</v>
      </c>
    </row>
    <row r="204" spans="1:5" ht="26.25" customHeight="1">
      <c r="A204" s="29" t="s">
        <v>1108</v>
      </c>
      <c r="B204" s="211" t="s">
        <v>63</v>
      </c>
      <c r="C204" s="207" t="s">
        <v>806</v>
      </c>
      <c r="D204" s="208" t="s">
        <v>1079</v>
      </c>
      <c r="E204" s="208" t="s">
        <v>1080</v>
      </c>
    </row>
    <row r="205" spans="1:5" ht="26.25" customHeight="1">
      <c r="A205" s="29" t="s">
        <v>1108</v>
      </c>
      <c r="B205" s="211" t="s">
        <v>30</v>
      </c>
      <c r="C205" s="207" t="s">
        <v>821</v>
      </c>
      <c r="D205" s="208" t="s">
        <v>1081</v>
      </c>
      <c r="E205" s="208" t="s">
        <v>1082</v>
      </c>
    </row>
    <row r="206" spans="1:5" ht="26.25" customHeight="1">
      <c r="A206" s="29" t="s">
        <v>1108</v>
      </c>
      <c r="B206" s="211" t="s">
        <v>30</v>
      </c>
      <c r="C206" s="207" t="s">
        <v>821</v>
      </c>
      <c r="D206" s="208" t="s">
        <v>1083</v>
      </c>
      <c r="E206" s="208" t="s">
        <v>1084</v>
      </c>
    </row>
    <row r="207" spans="1:5" ht="26.25" customHeight="1">
      <c r="A207" s="29" t="s">
        <v>1107</v>
      </c>
      <c r="B207" s="211" t="s">
        <v>897</v>
      </c>
      <c r="C207" s="207" t="s">
        <v>807</v>
      </c>
      <c r="D207" s="208" t="s">
        <v>1085</v>
      </c>
      <c r="E207" s="208" t="s">
        <v>1086</v>
      </c>
    </row>
    <row r="208" spans="1:5" ht="26.25" customHeight="1">
      <c r="A208" s="29" t="s">
        <v>1107</v>
      </c>
      <c r="B208" s="211" t="s">
        <v>60</v>
      </c>
      <c r="C208" s="207" t="s">
        <v>805</v>
      </c>
      <c r="D208" s="208" t="s">
        <v>1070</v>
      </c>
      <c r="E208" s="208" t="s">
        <v>1087</v>
      </c>
    </row>
    <row r="209" spans="1:5" ht="26.25" customHeight="1">
      <c r="A209" s="29" t="s">
        <v>1105</v>
      </c>
      <c r="B209" s="211" t="s">
        <v>1071</v>
      </c>
      <c r="C209" s="207" t="s">
        <v>822</v>
      </c>
      <c r="D209" s="208" t="s">
        <v>900</v>
      </c>
      <c r="E209" s="208" t="s">
        <v>1088</v>
      </c>
    </row>
    <row r="210" spans="1:5" ht="26.25" customHeight="1">
      <c r="A210" s="29" t="s">
        <v>1106</v>
      </c>
      <c r="B210" s="211" t="s">
        <v>40</v>
      </c>
      <c r="C210" s="207" t="s">
        <v>1089</v>
      </c>
      <c r="D210" s="208" t="s">
        <v>1090</v>
      </c>
      <c r="E210" s="208" t="s">
        <v>1091</v>
      </c>
    </row>
    <row r="211" spans="1:5" ht="26.25" customHeight="1">
      <c r="A211" s="29" t="s">
        <v>1063</v>
      </c>
      <c r="B211" s="211" t="s">
        <v>35</v>
      </c>
      <c r="C211" s="207" t="s">
        <v>817</v>
      </c>
      <c r="D211" s="208" t="s">
        <v>1019</v>
      </c>
      <c r="E211" s="208" t="s">
        <v>1027</v>
      </c>
    </row>
    <row r="212" spans="1:5" ht="26.25" customHeight="1">
      <c r="A212" s="29" t="s">
        <v>1032</v>
      </c>
      <c r="B212" s="211" t="s">
        <v>69</v>
      </c>
      <c r="C212" s="207" t="s">
        <v>811</v>
      </c>
      <c r="D212" s="208" t="s">
        <v>1020</v>
      </c>
      <c r="E212" s="208" t="s">
        <v>1028</v>
      </c>
    </row>
    <row r="213" spans="1:5" ht="26.25" customHeight="1">
      <c r="A213" s="29" t="s">
        <v>1033</v>
      </c>
      <c r="B213" s="211" t="s">
        <v>39</v>
      </c>
      <c r="C213" s="207" t="s">
        <v>963</v>
      </c>
      <c r="D213" s="208" t="s">
        <v>1021</v>
      </c>
      <c r="E213" s="208" t="s">
        <v>1029</v>
      </c>
    </row>
    <row r="214" spans="1:5" ht="26.25" customHeight="1">
      <c r="A214" s="29" t="s">
        <v>1034</v>
      </c>
      <c r="B214" s="211" t="s">
        <v>1022</v>
      </c>
      <c r="C214" s="207" t="s">
        <v>1023</v>
      </c>
      <c r="D214" s="208" t="s">
        <v>1024</v>
      </c>
      <c r="E214" s="208" t="s">
        <v>1036</v>
      </c>
    </row>
    <row r="215" spans="1:5" ht="26.25" customHeight="1">
      <c r="A215" s="29" t="s">
        <v>1034</v>
      </c>
      <c r="B215" s="211" t="s">
        <v>1022</v>
      </c>
      <c r="C215" s="207" t="s">
        <v>1023</v>
      </c>
      <c r="D215" s="208" t="s">
        <v>1025</v>
      </c>
      <c r="E215" s="208" t="s">
        <v>1030</v>
      </c>
    </row>
    <row r="216" spans="1:5" ht="26.25" customHeight="1">
      <c r="A216" s="29" t="s">
        <v>1035</v>
      </c>
      <c r="B216" s="211" t="s">
        <v>66</v>
      </c>
      <c r="C216" s="207" t="s">
        <v>901</v>
      </c>
      <c r="D216" s="208" t="s">
        <v>1026</v>
      </c>
      <c r="E216" s="208" t="s">
        <v>1031</v>
      </c>
    </row>
    <row r="217" spans="1:5" ht="26.25" customHeight="1">
      <c r="A217" s="29" t="s">
        <v>989</v>
      </c>
      <c r="B217" s="211" t="s">
        <v>66</v>
      </c>
      <c r="C217" s="207" t="s">
        <v>901</v>
      </c>
      <c r="D217" s="208" t="s">
        <v>967</v>
      </c>
      <c r="E217" s="208" t="s">
        <v>968</v>
      </c>
    </row>
    <row r="218" spans="1:5" ht="26.25" customHeight="1">
      <c r="A218" s="29" t="s">
        <v>989</v>
      </c>
      <c r="B218" s="211" t="s">
        <v>31</v>
      </c>
      <c r="C218" s="207" t="s">
        <v>808</v>
      </c>
      <c r="D218" s="208" t="s">
        <v>969</v>
      </c>
      <c r="E218" s="208" t="s">
        <v>970</v>
      </c>
    </row>
    <row r="219" spans="1:5" ht="26.25" customHeight="1">
      <c r="A219" s="29" t="s">
        <v>989</v>
      </c>
      <c r="B219" s="211" t="s">
        <v>60</v>
      </c>
      <c r="C219" s="207" t="s">
        <v>805</v>
      </c>
      <c r="D219" s="208" t="s">
        <v>961</v>
      </c>
      <c r="E219" s="208" t="s">
        <v>971</v>
      </c>
    </row>
    <row r="220" spans="1:5" ht="26.25" customHeight="1">
      <c r="A220" s="29" t="s">
        <v>990</v>
      </c>
      <c r="B220" s="211" t="s">
        <v>35</v>
      </c>
      <c r="C220" s="207" t="s">
        <v>817</v>
      </c>
      <c r="D220" s="208" t="s">
        <v>972</v>
      </c>
      <c r="E220" s="208" t="s">
        <v>973</v>
      </c>
    </row>
    <row r="221" spans="1:5" ht="26.25" customHeight="1">
      <c r="A221" s="29" t="s">
        <v>991</v>
      </c>
      <c r="B221" s="211" t="s">
        <v>43</v>
      </c>
      <c r="C221" s="207" t="s">
        <v>974</v>
      </c>
      <c r="D221" s="208" t="s">
        <v>975</v>
      </c>
      <c r="E221" s="208" t="s">
        <v>976</v>
      </c>
    </row>
    <row r="222" spans="1:5" ht="26.25" customHeight="1">
      <c r="A222" s="29" t="s">
        <v>992</v>
      </c>
      <c r="B222" s="211" t="s">
        <v>40</v>
      </c>
      <c r="C222" s="207" t="s">
        <v>903</v>
      </c>
      <c r="D222" s="208" t="s">
        <v>977</v>
      </c>
      <c r="E222" s="208" t="s">
        <v>978</v>
      </c>
    </row>
    <row r="223" spans="1:5" ht="26.25" customHeight="1">
      <c r="A223" s="29" t="s">
        <v>992</v>
      </c>
      <c r="B223" s="211" t="s">
        <v>50</v>
      </c>
      <c r="C223" s="207" t="s">
        <v>813</v>
      </c>
      <c r="D223" s="208" t="s">
        <v>979</v>
      </c>
      <c r="E223" s="208" t="s">
        <v>980</v>
      </c>
    </row>
    <row r="224" spans="1:5" ht="26.25" customHeight="1">
      <c r="A224" s="29" t="s">
        <v>992</v>
      </c>
      <c r="B224" s="211" t="s">
        <v>50</v>
      </c>
      <c r="C224" s="207" t="s">
        <v>813</v>
      </c>
      <c r="D224" s="208" t="s">
        <v>981</v>
      </c>
      <c r="E224" s="208" t="s">
        <v>982</v>
      </c>
    </row>
    <row r="225" spans="1:5" ht="26.25" customHeight="1">
      <c r="A225" s="29" t="s">
        <v>992</v>
      </c>
      <c r="B225" s="211" t="s">
        <v>71</v>
      </c>
      <c r="C225" s="207" t="s">
        <v>815</v>
      </c>
      <c r="D225" s="208" t="s">
        <v>962</v>
      </c>
      <c r="E225" s="208" t="s">
        <v>983</v>
      </c>
    </row>
    <row r="226" spans="1:5" ht="26.25" customHeight="1">
      <c r="A226" s="29" t="s">
        <v>992</v>
      </c>
      <c r="B226" s="211" t="s">
        <v>43</v>
      </c>
      <c r="C226" s="207" t="s">
        <v>974</v>
      </c>
      <c r="D226" s="208" t="s">
        <v>984</v>
      </c>
      <c r="E226" s="208" t="s">
        <v>985</v>
      </c>
    </row>
    <row r="227" spans="1:5" ht="26.25" customHeight="1">
      <c r="A227" s="29" t="s">
        <v>992</v>
      </c>
      <c r="B227" s="211" t="s">
        <v>39</v>
      </c>
      <c r="C227" s="207" t="s">
        <v>963</v>
      </c>
      <c r="D227" s="208" t="s">
        <v>964</v>
      </c>
      <c r="E227" s="208" t="s">
        <v>986</v>
      </c>
    </row>
    <row r="228" spans="1:5" ht="26.25" customHeight="1">
      <c r="A228" s="29" t="s">
        <v>988</v>
      </c>
      <c r="B228" s="211" t="s">
        <v>965</v>
      </c>
      <c r="C228" s="207" t="s">
        <v>816</v>
      </c>
      <c r="D228" s="208" t="s">
        <v>966</v>
      </c>
      <c r="E228" s="208" t="s">
        <v>987</v>
      </c>
    </row>
    <row r="229" spans="1:5" ht="26.25" customHeight="1">
      <c r="A229" s="29" t="s">
        <v>924</v>
      </c>
      <c r="B229" s="211" t="s">
        <v>32</v>
      </c>
      <c r="C229" s="207" t="s">
        <v>802</v>
      </c>
      <c r="D229" s="208" t="s">
        <v>895</v>
      </c>
      <c r="E229" s="208" t="s">
        <v>905</v>
      </c>
    </row>
    <row r="230" spans="1:5" ht="26.25" customHeight="1">
      <c r="A230" s="29" t="s">
        <v>924</v>
      </c>
      <c r="B230" s="211" t="s">
        <v>896</v>
      </c>
      <c r="C230" s="207" t="s">
        <v>809</v>
      </c>
      <c r="D230" s="208" t="s">
        <v>906</v>
      </c>
      <c r="E230" s="208" t="s">
        <v>907</v>
      </c>
    </row>
    <row r="231" spans="1:5" ht="26.25" customHeight="1">
      <c r="A231" s="29" t="s">
        <v>925</v>
      </c>
      <c r="B231" s="211" t="s">
        <v>897</v>
      </c>
      <c r="C231" s="207" t="s">
        <v>807</v>
      </c>
      <c r="D231" s="208" t="s">
        <v>908</v>
      </c>
      <c r="E231" s="208" t="s">
        <v>909</v>
      </c>
    </row>
    <row r="232" spans="1:5" ht="26.25" customHeight="1">
      <c r="A232" s="29" t="s">
        <v>926</v>
      </c>
      <c r="B232" s="211" t="s">
        <v>50</v>
      </c>
      <c r="C232" s="207" t="s">
        <v>813</v>
      </c>
      <c r="D232" s="208" t="s">
        <v>898</v>
      </c>
      <c r="E232" s="208" t="s">
        <v>910</v>
      </c>
    </row>
    <row r="233" spans="1:5" ht="26.25" customHeight="1">
      <c r="A233" s="29" t="s">
        <v>926</v>
      </c>
      <c r="B233" s="211" t="s">
        <v>33</v>
      </c>
      <c r="C233" s="207" t="s">
        <v>818</v>
      </c>
      <c r="D233" s="208" t="s">
        <v>911</v>
      </c>
      <c r="E233" s="208" t="s">
        <v>912</v>
      </c>
    </row>
    <row r="234" spans="1:5" ht="26.25" customHeight="1">
      <c r="A234" s="29" t="s">
        <v>926</v>
      </c>
      <c r="B234" s="211" t="s">
        <v>46</v>
      </c>
      <c r="C234" s="207" t="s">
        <v>803</v>
      </c>
      <c r="D234" s="208" t="s">
        <v>913</v>
      </c>
      <c r="E234" s="208" t="s">
        <v>914</v>
      </c>
    </row>
    <row r="235" spans="1:5" ht="26.25" customHeight="1">
      <c r="A235" s="29" t="s">
        <v>926</v>
      </c>
      <c r="B235" s="211" t="s">
        <v>46</v>
      </c>
      <c r="C235" s="207" t="s">
        <v>803</v>
      </c>
      <c r="D235" s="208" t="s">
        <v>915</v>
      </c>
      <c r="E235" s="208" t="s">
        <v>916</v>
      </c>
    </row>
    <row r="236" spans="1:5" ht="26.25" customHeight="1">
      <c r="A236" s="29" t="s">
        <v>927</v>
      </c>
      <c r="B236" s="211" t="s">
        <v>61</v>
      </c>
      <c r="C236" s="207" t="s">
        <v>814</v>
      </c>
      <c r="D236" s="208" t="s">
        <v>917</v>
      </c>
      <c r="E236" s="208" t="s">
        <v>918</v>
      </c>
    </row>
    <row r="237" spans="1:5" ht="26.25" customHeight="1">
      <c r="A237" s="29" t="s">
        <v>927</v>
      </c>
      <c r="B237" s="211" t="s">
        <v>899</v>
      </c>
      <c r="C237" s="207" t="s">
        <v>810</v>
      </c>
      <c r="D237" s="208" t="s">
        <v>919</v>
      </c>
      <c r="E237" s="208" t="s">
        <v>920</v>
      </c>
    </row>
    <row r="238" spans="1:5" ht="26.25" customHeight="1">
      <c r="A238" s="29" t="s">
        <v>927</v>
      </c>
      <c r="B238" s="211" t="s">
        <v>897</v>
      </c>
      <c r="C238" s="207" t="s">
        <v>807</v>
      </c>
      <c r="D238" s="208" t="s">
        <v>900</v>
      </c>
      <c r="E238" s="208" t="s">
        <v>921</v>
      </c>
    </row>
    <row r="239" spans="1:5" ht="26.25" customHeight="1">
      <c r="A239" s="29" t="s">
        <v>927</v>
      </c>
      <c r="B239" s="211" t="s">
        <v>66</v>
      </c>
      <c r="C239" s="207" t="s">
        <v>901</v>
      </c>
      <c r="D239" s="208" t="s">
        <v>902</v>
      </c>
      <c r="E239" s="208" t="s">
        <v>922</v>
      </c>
    </row>
    <row r="240" spans="1:5" ht="26.25" customHeight="1">
      <c r="A240" s="29" t="s">
        <v>928</v>
      </c>
      <c r="B240" s="211" t="s">
        <v>40</v>
      </c>
      <c r="C240" s="207" t="s">
        <v>903</v>
      </c>
      <c r="D240" s="208" t="s">
        <v>904</v>
      </c>
      <c r="E240" s="208" t="s">
        <v>923</v>
      </c>
    </row>
    <row r="241" spans="1:5" ht="26.25" customHeight="1">
      <c r="A241" s="29" t="s">
        <v>838</v>
      </c>
      <c r="B241" s="211" t="s">
        <v>840</v>
      </c>
      <c r="C241" s="207" t="s">
        <v>837</v>
      </c>
      <c r="D241" s="208" t="s">
        <v>841</v>
      </c>
      <c r="E241" s="199" t="s">
        <v>1818</v>
      </c>
    </row>
    <row r="242" spans="1:5" ht="26.25" customHeight="1">
      <c r="A242" s="29" t="s">
        <v>838</v>
      </c>
      <c r="B242" s="201" t="s">
        <v>840</v>
      </c>
      <c r="C242" s="200" t="s">
        <v>837</v>
      </c>
      <c r="D242" s="199" t="s">
        <v>839</v>
      </c>
      <c r="E242" s="199" t="s">
        <v>836</v>
      </c>
    </row>
    <row r="243" spans="1:5" ht="26.25" customHeight="1">
      <c r="A243" s="29" t="s">
        <v>843</v>
      </c>
      <c r="B243" s="211" t="s">
        <v>846</v>
      </c>
      <c r="C243" s="207" t="s">
        <v>844</v>
      </c>
      <c r="D243" s="208" t="s">
        <v>845</v>
      </c>
      <c r="E243" s="208" t="s">
        <v>842</v>
      </c>
    </row>
    <row r="244" spans="1:5" ht="26.25" customHeight="1">
      <c r="A244" s="29" t="s">
        <v>797</v>
      </c>
      <c r="B244" s="211" t="s">
        <v>757</v>
      </c>
      <c r="C244" s="207" t="s">
        <v>308</v>
      </c>
      <c r="D244" s="208" t="s">
        <v>756</v>
      </c>
      <c r="E244" s="208" t="s">
        <v>801</v>
      </c>
    </row>
    <row r="245" spans="1:5" ht="26.25" customHeight="1">
      <c r="A245" s="29" t="s">
        <v>797</v>
      </c>
      <c r="B245" s="214" t="s">
        <v>799</v>
      </c>
      <c r="C245" s="215" t="s">
        <v>798</v>
      </c>
      <c r="D245" s="213" t="s">
        <v>441</v>
      </c>
      <c r="E245" s="213" t="s">
        <v>800</v>
      </c>
    </row>
    <row r="246" spans="1:5" ht="26.25" customHeight="1">
      <c r="A246" s="29" t="s">
        <v>797</v>
      </c>
      <c r="B246" s="211" t="s">
        <v>795</v>
      </c>
      <c r="C246" s="207" t="s">
        <v>250</v>
      </c>
      <c r="D246" s="208" t="s">
        <v>794</v>
      </c>
      <c r="E246" s="208" t="s">
        <v>796</v>
      </c>
    </row>
    <row r="247" spans="1:5" ht="26.25" customHeight="1">
      <c r="A247" s="29" t="s">
        <v>790</v>
      </c>
      <c r="B247" s="218" t="s">
        <v>791</v>
      </c>
      <c r="C247" s="216" t="s">
        <v>186</v>
      </c>
      <c r="D247" s="217" t="s">
        <v>792</v>
      </c>
      <c r="E247" s="217" t="s">
        <v>793</v>
      </c>
    </row>
    <row r="248" spans="1:5" ht="26.25" customHeight="1">
      <c r="A248" s="29" t="s">
        <v>788</v>
      </c>
      <c r="B248" s="211" t="s">
        <v>787</v>
      </c>
      <c r="C248" s="207" t="s">
        <v>700</v>
      </c>
      <c r="D248" s="208" t="s">
        <v>786</v>
      </c>
      <c r="E248" s="208" t="s">
        <v>789</v>
      </c>
    </row>
    <row r="249" spans="1:5" ht="26.25" customHeight="1">
      <c r="A249" s="29" t="s">
        <v>784</v>
      </c>
      <c r="B249" s="218" t="s">
        <v>783</v>
      </c>
      <c r="C249" s="216" t="s">
        <v>496</v>
      </c>
      <c r="D249" s="217" t="s">
        <v>259</v>
      </c>
      <c r="E249" s="217" t="s">
        <v>785</v>
      </c>
    </row>
    <row r="250" spans="1:5" ht="26.25" customHeight="1">
      <c r="A250" s="29" t="s">
        <v>770</v>
      </c>
      <c r="B250" s="214" t="s">
        <v>177</v>
      </c>
      <c r="C250" s="215" t="s">
        <v>178</v>
      </c>
      <c r="D250" s="213" t="s">
        <v>441</v>
      </c>
      <c r="E250" s="213" t="s">
        <v>782</v>
      </c>
    </row>
    <row r="251" spans="1:5" ht="26.25" customHeight="1">
      <c r="A251" s="29" t="s">
        <v>770</v>
      </c>
      <c r="B251" s="184" t="s">
        <v>260</v>
      </c>
      <c r="C251" s="216" t="s">
        <v>261</v>
      </c>
      <c r="D251" s="217" t="s">
        <v>780</v>
      </c>
      <c r="E251" s="217" t="s">
        <v>781</v>
      </c>
    </row>
    <row r="252" spans="1:5" ht="26.25" customHeight="1">
      <c r="A252" s="29" t="s">
        <v>772</v>
      </c>
      <c r="B252" s="211" t="s">
        <v>778</v>
      </c>
      <c r="C252" s="207" t="s">
        <v>777</v>
      </c>
      <c r="D252" s="208" t="s">
        <v>776</v>
      </c>
      <c r="E252" s="208" t="s">
        <v>779</v>
      </c>
    </row>
    <row r="253" spans="1:5" ht="26.25" customHeight="1">
      <c r="A253" s="29" t="s">
        <v>772</v>
      </c>
      <c r="B253" s="211" t="s">
        <v>774</v>
      </c>
      <c r="C253" s="207" t="s">
        <v>539</v>
      </c>
      <c r="D253" s="208" t="s">
        <v>773</v>
      </c>
      <c r="E253" s="208" t="s">
        <v>775</v>
      </c>
    </row>
    <row r="254" spans="1:5" ht="26.25" customHeight="1">
      <c r="A254" s="29" t="s">
        <v>770</v>
      </c>
      <c r="B254" s="211" t="s">
        <v>740</v>
      </c>
      <c r="C254" s="207" t="s">
        <v>233</v>
      </c>
      <c r="D254" s="208" t="s">
        <v>767</v>
      </c>
      <c r="E254" s="208" t="s">
        <v>771</v>
      </c>
    </row>
    <row r="255" spans="1:5" ht="26.25" customHeight="1">
      <c r="A255" s="29" t="s">
        <v>769</v>
      </c>
      <c r="B255" s="218" t="s">
        <v>765</v>
      </c>
      <c r="C255" s="216" t="s">
        <v>243</v>
      </c>
      <c r="D255" s="217" t="s">
        <v>768</v>
      </c>
      <c r="E255" s="217" t="s">
        <v>766</v>
      </c>
    </row>
    <row r="256" spans="1:5" ht="26.25" customHeight="1">
      <c r="A256" s="29" t="s">
        <v>759</v>
      </c>
      <c r="B256" s="214" t="s">
        <v>763</v>
      </c>
      <c r="C256" s="215" t="s">
        <v>762</v>
      </c>
      <c r="D256" s="213" t="s">
        <v>761</v>
      </c>
      <c r="E256" s="213" t="s">
        <v>764</v>
      </c>
    </row>
    <row r="257" spans="1:5" ht="26.25" customHeight="1">
      <c r="A257" s="29" t="s">
        <v>759</v>
      </c>
      <c r="B257" s="211" t="s">
        <v>757</v>
      </c>
      <c r="C257" s="207" t="s">
        <v>308</v>
      </c>
      <c r="D257" s="208" t="s">
        <v>756</v>
      </c>
      <c r="E257" s="208" t="s">
        <v>758</v>
      </c>
    </row>
    <row r="258" spans="1:5" ht="26.25" customHeight="1">
      <c r="A258" s="29" t="s">
        <v>760</v>
      </c>
      <c r="B258" s="214" t="s">
        <v>754</v>
      </c>
      <c r="C258" s="215" t="s">
        <v>272</v>
      </c>
      <c r="D258" s="213" t="s">
        <v>536</v>
      </c>
      <c r="E258" s="213" t="s">
        <v>755</v>
      </c>
    </row>
    <row r="259" spans="1:5" ht="26.25" customHeight="1">
      <c r="A259" s="29" t="s">
        <v>753</v>
      </c>
      <c r="B259" s="218" t="s">
        <v>751</v>
      </c>
      <c r="C259" s="216" t="s">
        <v>213</v>
      </c>
      <c r="D259" s="217" t="s">
        <v>750</v>
      </c>
      <c r="E259" s="217" t="s">
        <v>752</v>
      </c>
    </row>
    <row r="260" spans="1:5" ht="26.25" customHeight="1">
      <c r="A260" s="29" t="s">
        <v>739</v>
      </c>
      <c r="B260" s="211" t="s">
        <v>748</v>
      </c>
      <c r="C260" s="207" t="s">
        <v>680</v>
      </c>
      <c r="D260" s="208" t="s">
        <v>747</v>
      </c>
      <c r="E260" s="208" t="s">
        <v>749</v>
      </c>
    </row>
    <row r="261" spans="1:5" ht="26.25" customHeight="1">
      <c r="A261" s="29" t="s">
        <v>739</v>
      </c>
      <c r="B261" s="184" t="s">
        <v>668</v>
      </c>
      <c r="C261" s="216" t="s">
        <v>669</v>
      </c>
      <c r="D261" s="217" t="s">
        <v>746</v>
      </c>
      <c r="E261" s="217" t="s">
        <v>745</v>
      </c>
    </row>
    <row r="262" spans="1:5" ht="26.25" customHeight="1">
      <c r="A262" s="29" t="s">
        <v>739</v>
      </c>
      <c r="B262" s="214" t="s">
        <v>740</v>
      </c>
      <c r="C262" s="215" t="s">
        <v>233</v>
      </c>
      <c r="D262" s="213" t="s">
        <v>743</v>
      </c>
      <c r="E262" s="213" t="s">
        <v>744</v>
      </c>
    </row>
    <row r="263" spans="1:5" ht="26.25" customHeight="1">
      <c r="A263" s="29" t="s">
        <v>739</v>
      </c>
      <c r="B263" s="214" t="s">
        <v>740</v>
      </c>
      <c r="C263" s="215" t="s">
        <v>233</v>
      </c>
      <c r="D263" s="213" t="s">
        <v>741</v>
      </c>
      <c r="E263" s="213" t="s">
        <v>742</v>
      </c>
    </row>
    <row r="264" spans="1:5" ht="26.25" customHeight="1">
      <c r="A264" s="29" t="s">
        <v>739</v>
      </c>
      <c r="B264" s="150" t="s">
        <v>657</v>
      </c>
      <c r="C264" s="150" t="s">
        <v>179</v>
      </c>
      <c r="D264" s="213" t="s">
        <v>721</v>
      </c>
      <c r="E264" s="213" t="s">
        <v>738</v>
      </c>
    </row>
    <row r="265" spans="1:5" ht="26.25" customHeight="1">
      <c r="A265" s="29" t="s">
        <v>720</v>
      </c>
      <c r="B265" s="177" t="s">
        <v>586</v>
      </c>
      <c r="C265" s="207" t="s">
        <v>585</v>
      </c>
      <c r="D265" s="208" t="s">
        <v>736</v>
      </c>
      <c r="E265" s="208" t="s">
        <v>735</v>
      </c>
    </row>
    <row r="266" spans="1:5" ht="26.25" customHeight="1">
      <c r="A266" s="29" t="s">
        <v>720</v>
      </c>
      <c r="B266" s="177" t="s">
        <v>730</v>
      </c>
      <c r="C266" s="177" t="s">
        <v>731</v>
      </c>
      <c r="D266" s="199" t="s">
        <v>733</v>
      </c>
      <c r="E266" s="199" t="s">
        <v>734</v>
      </c>
    </row>
    <row r="267" spans="1:5" ht="26.25" customHeight="1">
      <c r="A267" s="29" t="s">
        <v>720</v>
      </c>
      <c r="B267" s="184" t="s">
        <v>730</v>
      </c>
      <c r="C267" s="184" t="s">
        <v>731</v>
      </c>
      <c r="D267" s="183" t="s">
        <v>729</v>
      </c>
      <c r="E267" s="183" t="s">
        <v>732</v>
      </c>
    </row>
    <row r="268" spans="1:5" ht="26.25" customHeight="1">
      <c r="A268" s="29" t="s">
        <v>720</v>
      </c>
      <c r="B268" s="184" t="s">
        <v>657</v>
      </c>
      <c r="C268" s="185" t="s">
        <v>179</v>
      </c>
      <c r="D268" s="183" t="s">
        <v>727</v>
      </c>
      <c r="E268" s="210" t="s">
        <v>728</v>
      </c>
    </row>
    <row r="269" spans="1:5" ht="26.25" customHeight="1">
      <c r="A269" s="29" t="s">
        <v>720</v>
      </c>
      <c r="B269" s="150" t="s">
        <v>657</v>
      </c>
      <c r="C269" s="150" t="s">
        <v>179</v>
      </c>
      <c r="D269" s="209" t="s">
        <v>737</v>
      </c>
      <c r="E269" s="149" t="s">
        <v>726</v>
      </c>
    </row>
    <row r="270" spans="1:5" ht="26.25" customHeight="1">
      <c r="A270" s="29" t="s">
        <v>720</v>
      </c>
      <c r="B270" s="200" t="s">
        <v>657</v>
      </c>
      <c r="C270" s="200" t="s">
        <v>179</v>
      </c>
      <c r="D270" s="199" t="s">
        <v>723</v>
      </c>
      <c r="E270" s="199" t="s">
        <v>724</v>
      </c>
    </row>
    <row r="271" spans="1:5" ht="26.25" customHeight="1">
      <c r="A271" s="29" t="s">
        <v>720</v>
      </c>
      <c r="B271" s="184" t="s">
        <v>657</v>
      </c>
      <c r="C271" s="185" t="s">
        <v>179</v>
      </c>
      <c r="D271" s="183" t="s">
        <v>721</v>
      </c>
      <c r="E271" s="183" t="s">
        <v>722</v>
      </c>
    </row>
    <row r="272" spans="1:5" ht="26.25" customHeight="1">
      <c r="A272" s="29" t="s">
        <v>720</v>
      </c>
      <c r="B272" s="184" t="s">
        <v>657</v>
      </c>
      <c r="C272" s="185" t="s">
        <v>179</v>
      </c>
      <c r="D272" s="183" t="s">
        <v>719</v>
      </c>
      <c r="E272" s="183" t="s">
        <v>725</v>
      </c>
    </row>
    <row r="273" spans="1:5" ht="26.25" customHeight="1">
      <c r="A273" s="29" t="s">
        <v>712</v>
      </c>
      <c r="B273" s="201" t="s">
        <v>716</v>
      </c>
      <c r="C273" s="200" t="s">
        <v>717</v>
      </c>
      <c r="D273" s="199" t="s">
        <v>714</v>
      </c>
      <c r="E273" s="199" t="s">
        <v>715</v>
      </c>
    </row>
    <row r="274" spans="1:5" ht="26.25" customHeight="1">
      <c r="A274" s="29" t="s">
        <v>712</v>
      </c>
      <c r="B274" s="177" t="s">
        <v>523</v>
      </c>
      <c r="C274" s="178" t="s">
        <v>521</v>
      </c>
      <c r="D274" s="199" t="s">
        <v>711</v>
      </c>
      <c r="E274" s="199" t="s">
        <v>718</v>
      </c>
    </row>
    <row r="275" spans="1:5" ht="26.25" customHeight="1">
      <c r="A275" s="29" t="s">
        <v>709</v>
      </c>
      <c r="B275" s="201" t="s">
        <v>699</v>
      </c>
      <c r="C275" s="200" t="s">
        <v>698</v>
      </c>
      <c r="D275" s="199" t="s">
        <v>710</v>
      </c>
      <c r="E275" s="199" t="s">
        <v>713</v>
      </c>
    </row>
    <row r="276" spans="1:5" ht="26.25" customHeight="1">
      <c r="A276" s="29" t="s">
        <v>709</v>
      </c>
      <c r="B276" s="201" t="s">
        <v>537</v>
      </c>
      <c r="C276" s="200" t="s">
        <v>539</v>
      </c>
      <c r="D276" s="199" t="s">
        <v>707</v>
      </c>
      <c r="E276" s="199" t="s">
        <v>708</v>
      </c>
    </row>
    <row r="277" spans="1:5" ht="26.25" customHeight="1">
      <c r="A277" s="29" t="s">
        <v>704</v>
      </c>
      <c r="B277" s="201" t="s">
        <v>222</v>
      </c>
      <c r="C277" s="200" t="s">
        <v>223</v>
      </c>
      <c r="D277" s="199" t="s">
        <v>705</v>
      </c>
      <c r="E277" s="199" t="s">
        <v>706</v>
      </c>
    </row>
    <row r="278" spans="1:5" ht="26.25" customHeight="1">
      <c r="A278" s="29" t="s">
        <v>704</v>
      </c>
      <c r="B278" s="201" t="s">
        <v>537</v>
      </c>
      <c r="C278" s="200" t="s">
        <v>539</v>
      </c>
      <c r="D278" s="199" t="s">
        <v>702</v>
      </c>
      <c r="E278" s="199" t="s">
        <v>703</v>
      </c>
    </row>
    <row r="279" spans="1:5" ht="26.25" customHeight="1">
      <c r="A279" s="29" t="s">
        <v>697</v>
      </c>
      <c r="B279" s="201" t="s">
        <v>699</v>
      </c>
      <c r="C279" s="200" t="s">
        <v>698</v>
      </c>
      <c r="D279" s="199" t="s">
        <v>695</v>
      </c>
      <c r="E279" s="199" t="s">
        <v>696</v>
      </c>
    </row>
    <row r="280" spans="1:5" ht="26.25" customHeight="1">
      <c r="A280" s="29" t="s">
        <v>691</v>
      </c>
      <c r="B280" s="150" t="s">
        <v>523</v>
      </c>
      <c r="C280" s="151" t="s">
        <v>521</v>
      </c>
      <c r="D280" s="147" t="s">
        <v>692</v>
      </c>
      <c r="E280" s="147" t="s">
        <v>693</v>
      </c>
    </row>
    <row r="281" spans="1:5" ht="26.25" customHeight="1">
      <c r="A281" s="29" t="s">
        <v>686</v>
      </c>
      <c r="B281" s="184" t="s">
        <v>260</v>
      </c>
      <c r="C281" s="184" t="s">
        <v>261</v>
      </c>
      <c r="D281" s="183" t="s">
        <v>689</v>
      </c>
      <c r="E281" s="183" t="s">
        <v>690</v>
      </c>
    </row>
    <row r="282" spans="1:5" ht="26.25" customHeight="1">
      <c r="A282" s="29" t="s">
        <v>686</v>
      </c>
      <c r="B282" s="201" t="s">
        <v>246</v>
      </c>
      <c r="C282" s="200" t="s">
        <v>247</v>
      </c>
      <c r="D282" s="199" t="s">
        <v>687</v>
      </c>
      <c r="E282" s="199" t="s">
        <v>688</v>
      </c>
    </row>
    <row r="283" spans="1:5" ht="26.25" customHeight="1">
      <c r="A283" s="29" t="s">
        <v>685</v>
      </c>
      <c r="B283" s="185" t="s">
        <v>495</v>
      </c>
      <c r="C283" s="185" t="s">
        <v>496</v>
      </c>
      <c r="D283" s="182" t="s">
        <v>683</v>
      </c>
      <c r="E283" s="182" t="s">
        <v>684</v>
      </c>
    </row>
    <row r="284" spans="1:5" ht="26.25" customHeight="1">
      <c r="A284" s="29" t="s">
        <v>634</v>
      </c>
      <c r="B284" s="184" t="s">
        <v>679</v>
      </c>
      <c r="C284" s="185" t="s">
        <v>680</v>
      </c>
      <c r="D284" s="182" t="s">
        <v>681</v>
      </c>
      <c r="E284" s="182" t="s">
        <v>682</v>
      </c>
    </row>
    <row r="285" spans="1:5" ht="26.25" customHeight="1">
      <c r="A285" s="29" t="s">
        <v>634</v>
      </c>
      <c r="B285" s="184" t="s">
        <v>638</v>
      </c>
      <c r="C285" s="185" t="s">
        <v>186</v>
      </c>
      <c r="D285" s="182" t="s">
        <v>635</v>
      </c>
      <c r="E285" s="182" t="s">
        <v>636</v>
      </c>
    </row>
    <row r="286" spans="1:5" ht="26.25" customHeight="1">
      <c r="A286" s="29" t="s">
        <v>637</v>
      </c>
      <c r="B286" s="150" t="s">
        <v>639</v>
      </c>
      <c r="C286" s="151" t="s">
        <v>243</v>
      </c>
      <c r="D286" s="147" t="s">
        <v>441</v>
      </c>
      <c r="E286" s="147" t="s">
        <v>640</v>
      </c>
    </row>
    <row r="287" spans="1:5" s="181" customFormat="1" ht="26.25" customHeight="1">
      <c r="A287" s="29" t="s">
        <v>637</v>
      </c>
      <c r="B287" s="201" t="s">
        <v>641</v>
      </c>
      <c r="C287" s="200" t="s">
        <v>182</v>
      </c>
      <c r="D287" s="199" t="s">
        <v>454</v>
      </c>
      <c r="E287" s="199" t="s">
        <v>642</v>
      </c>
    </row>
    <row r="288" spans="1:5" s="181" customFormat="1" ht="26.25" customHeight="1">
      <c r="A288" s="29" t="s">
        <v>643</v>
      </c>
      <c r="B288" s="150" t="s">
        <v>644</v>
      </c>
      <c r="C288" s="151" t="s">
        <v>645</v>
      </c>
      <c r="D288" s="147" t="s">
        <v>646</v>
      </c>
      <c r="E288" s="147" t="s">
        <v>647</v>
      </c>
    </row>
    <row r="289" spans="1:5" ht="26.25" customHeight="1">
      <c r="A289" s="29" t="s">
        <v>643</v>
      </c>
      <c r="B289" s="150" t="s">
        <v>644</v>
      </c>
      <c r="C289" s="151" t="s">
        <v>645</v>
      </c>
      <c r="D289" s="147" t="s">
        <v>648</v>
      </c>
      <c r="E289" s="147" t="s">
        <v>649</v>
      </c>
    </row>
    <row r="290" spans="1:5" s="181" customFormat="1" ht="26.25" customHeight="1">
      <c r="A290" s="29" t="s">
        <v>650</v>
      </c>
      <c r="B290" s="150" t="s">
        <v>651</v>
      </c>
      <c r="C290" s="151" t="s">
        <v>465</v>
      </c>
      <c r="D290" s="147" t="s">
        <v>652</v>
      </c>
      <c r="E290" s="147" t="s">
        <v>653</v>
      </c>
    </row>
    <row r="291" spans="1:5" s="181" customFormat="1" ht="26.25" customHeight="1">
      <c r="A291" s="29" t="s">
        <v>654</v>
      </c>
      <c r="B291" s="201" t="s">
        <v>644</v>
      </c>
      <c r="C291" s="200" t="s">
        <v>645</v>
      </c>
      <c r="D291" s="199" t="s">
        <v>655</v>
      </c>
      <c r="E291" s="199" t="s">
        <v>656</v>
      </c>
    </row>
    <row r="292" spans="1:5" s="181" customFormat="1" ht="26.25" customHeight="1">
      <c r="A292" s="29" t="s">
        <v>654</v>
      </c>
      <c r="B292" s="184" t="s">
        <v>657</v>
      </c>
      <c r="C292" s="185" t="s">
        <v>179</v>
      </c>
      <c r="D292" s="182" t="s">
        <v>190</v>
      </c>
      <c r="E292" s="182" t="s">
        <v>658</v>
      </c>
    </row>
    <row r="293" spans="1:5" ht="26.25" customHeight="1">
      <c r="A293" s="29" t="s">
        <v>659</v>
      </c>
      <c r="B293" s="184" t="s">
        <v>144</v>
      </c>
      <c r="C293" s="185" t="s">
        <v>233</v>
      </c>
      <c r="D293" s="182" t="s">
        <v>660</v>
      </c>
      <c r="E293" s="182" t="s">
        <v>661</v>
      </c>
    </row>
    <row r="294" spans="1:5" ht="26.25" customHeight="1">
      <c r="A294" s="29" t="s">
        <v>663</v>
      </c>
      <c r="B294" s="150" t="s">
        <v>140</v>
      </c>
      <c r="C294" s="151" t="s">
        <v>230</v>
      </c>
      <c r="D294" s="147" t="s">
        <v>662</v>
      </c>
      <c r="E294" s="147" t="s">
        <v>664</v>
      </c>
    </row>
    <row r="295" spans="1:5" ht="26.25" customHeight="1">
      <c r="A295" s="29" t="s">
        <v>659</v>
      </c>
      <c r="B295" s="184" t="s">
        <v>144</v>
      </c>
      <c r="C295" s="185" t="s">
        <v>233</v>
      </c>
      <c r="D295" s="182" t="s">
        <v>665</v>
      </c>
      <c r="E295" s="182" t="s">
        <v>666</v>
      </c>
    </row>
    <row r="296" spans="1:5" ht="26.25" customHeight="1">
      <c r="A296" s="29" t="s">
        <v>659</v>
      </c>
      <c r="B296" s="184" t="s">
        <v>668</v>
      </c>
      <c r="C296" s="185" t="s">
        <v>669</v>
      </c>
      <c r="D296" s="182" t="s">
        <v>667</v>
      </c>
      <c r="E296" s="182" t="s">
        <v>670</v>
      </c>
    </row>
    <row r="297" spans="1:5" ht="26.25" customHeight="1">
      <c r="A297" s="29" t="s">
        <v>671</v>
      </c>
      <c r="B297" s="184" t="s">
        <v>141</v>
      </c>
      <c r="C297" s="185" t="s">
        <v>201</v>
      </c>
      <c r="D297" s="182" t="s">
        <v>672</v>
      </c>
      <c r="E297" s="182" t="s">
        <v>673</v>
      </c>
    </row>
    <row r="298" spans="1:5" ht="26.25" customHeight="1">
      <c r="A298" s="29" t="s">
        <v>676</v>
      </c>
      <c r="B298" s="201" t="s">
        <v>620</v>
      </c>
      <c r="C298" s="200" t="s">
        <v>619</v>
      </c>
      <c r="D298" s="199" t="s">
        <v>674</v>
      </c>
      <c r="E298" s="199" t="s">
        <v>675</v>
      </c>
    </row>
    <row r="299" spans="1:5" ht="26.25" customHeight="1">
      <c r="A299" s="29" t="s">
        <v>676</v>
      </c>
      <c r="B299" s="201" t="s">
        <v>620</v>
      </c>
      <c r="C299" s="200" t="s">
        <v>619</v>
      </c>
      <c r="D299" s="199" t="s">
        <v>677</v>
      </c>
      <c r="E299" s="199" t="s">
        <v>678</v>
      </c>
    </row>
    <row r="300" spans="1:5" ht="26.25" customHeight="1">
      <c r="A300" s="29" t="s">
        <v>615</v>
      </c>
      <c r="B300" s="184" t="s">
        <v>141</v>
      </c>
      <c r="C300" s="185" t="s">
        <v>201</v>
      </c>
      <c r="D300" s="148" t="s">
        <v>228</v>
      </c>
      <c r="E300" s="148" t="s">
        <v>628</v>
      </c>
    </row>
    <row r="301" spans="1:5" ht="26.25" customHeight="1">
      <c r="A301" s="29" t="s">
        <v>615</v>
      </c>
      <c r="B301" s="184" t="s">
        <v>226</v>
      </c>
      <c r="C301" s="185" t="s">
        <v>626</v>
      </c>
      <c r="D301" s="148" t="s">
        <v>625</v>
      </c>
      <c r="E301" s="148" t="s">
        <v>627</v>
      </c>
    </row>
    <row r="302" spans="1:5" ht="26.25" customHeight="1">
      <c r="A302" s="29" t="s">
        <v>615</v>
      </c>
      <c r="B302" s="150" t="s">
        <v>144</v>
      </c>
      <c r="C302" s="151" t="s">
        <v>233</v>
      </c>
      <c r="D302" s="147" t="s">
        <v>623</v>
      </c>
      <c r="E302" s="147" t="s">
        <v>624</v>
      </c>
    </row>
    <row r="303" spans="1:5" ht="26.25" customHeight="1">
      <c r="A303" s="29" t="s">
        <v>615</v>
      </c>
      <c r="B303" s="184" t="s">
        <v>620</v>
      </c>
      <c r="C303" s="185" t="s">
        <v>619</v>
      </c>
      <c r="D303" s="148" t="s">
        <v>618</v>
      </c>
      <c r="E303" s="148" t="s">
        <v>621</v>
      </c>
    </row>
    <row r="304" spans="1:5" ht="26.25" customHeight="1">
      <c r="A304" s="29" t="s">
        <v>615</v>
      </c>
      <c r="B304" s="201" t="s">
        <v>290</v>
      </c>
      <c r="C304" s="200" t="s">
        <v>614</v>
      </c>
      <c r="D304" s="162" t="s">
        <v>613</v>
      </c>
      <c r="E304" s="162" t="s">
        <v>616</v>
      </c>
    </row>
    <row r="305" spans="1:5" ht="26.25" customHeight="1">
      <c r="A305" s="29" t="s">
        <v>606</v>
      </c>
      <c r="B305" s="201" t="s">
        <v>611</v>
      </c>
      <c r="C305" s="200" t="s">
        <v>496</v>
      </c>
      <c r="D305" s="179" t="s">
        <v>608</v>
      </c>
      <c r="E305" s="179" t="s">
        <v>612</v>
      </c>
    </row>
    <row r="306" spans="1:5" ht="26.25" customHeight="1">
      <c r="A306" s="29" t="s">
        <v>606</v>
      </c>
      <c r="B306" s="201" t="s">
        <v>609</v>
      </c>
      <c r="C306" s="200" t="s">
        <v>303</v>
      </c>
      <c r="D306" s="179" t="s">
        <v>607</v>
      </c>
      <c r="E306" s="179" t="s">
        <v>610</v>
      </c>
    </row>
    <row r="307" spans="1:5" ht="26.25" customHeight="1">
      <c r="A307" s="29" t="s">
        <v>606</v>
      </c>
      <c r="B307" s="201" t="s">
        <v>139</v>
      </c>
      <c r="C307" s="200" t="s">
        <v>487</v>
      </c>
      <c r="D307" s="179" t="s">
        <v>604</v>
      </c>
      <c r="E307" s="179" t="s">
        <v>605</v>
      </c>
    </row>
    <row r="308" spans="1:5" ht="26.25" customHeight="1">
      <c r="A308" s="29" t="s">
        <v>599</v>
      </c>
      <c r="B308" s="201" t="s">
        <v>602</v>
      </c>
      <c r="C308" s="200" t="s">
        <v>603</v>
      </c>
      <c r="D308" s="179" t="s">
        <v>600</v>
      </c>
      <c r="E308" s="179" t="s">
        <v>601</v>
      </c>
    </row>
    <row r="309" spans="1:5" ht="26.25" customHeight="1">
      <c r="A309" s="29" t="s">
        <v>599</v>
      </c>
      <c r="B309" s="184" t="s">
        <v>598</v>
      </c>
      <c r="C309" s="185" t="s">
        <v>186</v>
      </c>
      <c r="D309" s="182" t="s">
        <v>617</v>
      </c>
      <c r="E309" s="182" t="s">
        <v>622</v>
      </c>
    </row>
    <row r="310" spans="1:5" ht="26.25" customHeight="1">
      <c r="A310" s="29" t="s">
        <v>599</v>
      </c>
      <c r="B310" s="184" t="s">
        <v>598</v>
      </c>
      <c r="C310" s="185" t="s">
        <v>186</v>
      </c>
      <c r="D310" s="182" t="s">
        <v>596</v>
      </c>
      <c r="E310" s="182" t="s">
        <v>597</v>
      </c>
    </row>
    <row r="311" spans="1:5" ht="26.25" customHeight="1">
      <c r="A311" s="29" t="s">
        <v>582</v>
      </c>
      <c r="B311" s="184" t="s">
        <v>242</v>
      </c>
      <c r="C311" s="185" t="s">
        <v>243</v>
      </c>
      <c r="D311" s="182" t="s">
        <v>217</v>
      </c>
      <c r="E311" s="182" t="s">
        <v>595</v>
      </c>
    </row>
    <row r="312" spans="1:5" ht="26.25" customHeight="1">
      <c r="A312" s="29" t="s">
        <v>582</v>
      </c>
      <c r="B312" s="150" t="s">
        <v>586</v>
      </c>
      <c r="C312" s="151" t="s">
        <v>585</v>
      </c>
      <c r="D312" s="147" t="s">
        <v>584</v>
      </c>
      <c r="E312" s="147" t="s">
        <v>587</v>
      </c>
    </row>
    <row r="313" spans="1:5" ht="26.25" customHeight="1">
      <c r="A313" s="29" t="s">
        <v>582</v>
      </c>
      <c r="B313" s="150" t="s">
        <v>246</v>
      </c>
      <c r="C313" s="151" t="s">
        <v>247</v>
      </c>
      <c r="D313" s="147" t="s">
        <v>581</v>
      </c>
      <c r="E313" s="147" t="s">
        <v>583</v>
      </c>
    </row>
    <row r="314" spans="1:5" s="180" customFormat="1" ht="26.25" customHeight="1">
      <c r="A314" s="29" t="s">
        <v>579</v>
      </c>
      <c r="B314" s="184" t="s">
        <v>260</v>
      </c>
      <c r="C314" s="185" t="s">
        <v>261</v>
      </c>
      <c r="D314" s="148" t="s">
        <v>578</v>
      </c>
      <c r="E314" s="148" t="s">
        <v>580</v>
      </c>
    </row>
    <row r="315" spans="1:5" ht="26.25" customHeight="1">
      <c r="A315" s="29" t="s">
        <v>574</v>
      </c>
      <c r="B315" s="177" t="s">
        <v>477</v>
      </c>
      <c r="C315" s="178" t="s">
        <v>476</v>
      </c>
      <c r="D315" s="162" t="s">
        <v>576</v>
      </c>
      <c r="E315" s="162" t="s">
        <v>577</v>
      </c>
    </row>
    <row r="316" spans="1:5" ht="26.25" customHeight="1">
      <c r="A316" s="29" t="s">
        <v>574</v>
      </c>
      <c r="B316" s="184" t="s">
        <v>226</v>
      </c>
      <c r="C316" s="185" t="s">
        <v>227</v>
      </c>
      <c r="D316" s="148" t="s">
        <v>256</v>
      </c>
      <c r="E316" s="148" t="s">
        <v>575</v>
      </c>
    </row>
    <row r="317" spans="1:5" s="181" customFormat="1" ht="26.25" customHeight="1">
      <c r="A317" s="29" t="s">
        <v>573</v>
      </c>
      <c r="B317" s="201" t="s">
        <v>242</v>
      </c>
      <c r="C317" s="200" t="s">
        <v>243</v>
      </c>
      <c r="D317" s="162" t="s">
        <v>571</v>
      </c>
      <c r="E317" s="162" t="s">
        <v>572</v>
      </c>
    </row>
    <row r="318" spans="1:5" s="180" customFormat="1" ht="26.25" customHeight="1">
      <c r="A318" s="29" t="s">
        <v>561</v>
      </c>
      <c r="B318" s="184" t="s">
        <v>141</v>
      </c>
      <c r="C318" s="185" t="s">
        <v>201</v>
      </c>
      <c r="D318" s="148" t="s">
        <v>228</v>
      </c>
      <c r="E318" s="148" t="s">
        <v>570</v>
      </c>
    </row>
    <row r="319" spans="1:5" s="180" customFormat="1" ht="26.25" customHeight="1">
      <c r="A319" s="29" t="s">
        <v>561</v>
      </c>
      <c r="B319" s="150" t="s">
        <v>214</v>
      </c>
      <c r="C319" s="151" t="s">
        <v>213</v>
      </c>
      <c r="D319" s="147" t="s">
        <v>568</v>
      </c>
      <c r="E319" s="147" t="s">
        <v>569</v>
      </c>
    </row>
    <row r="320" spans="1:5" s="181" customFormat="1" ht="26.25" customHeight="1">
      <c r="A320" s="29" t="s">
        <v>565</v>
      </c>
      <c r="B320" s="201" t="s">
        <v>564</v>
      </c>
      <c r="C320" s="200" t="s">
        <v>470</v>
      </c>
      <c r="D320" s="162" t="s">
        <v>566</v>
      </c>
      <c r="E320" s="162" t="s">
        <v>567</v>
      </c>
    </row>
    <row r="321" spans="1:5" s="180" customFormat="1" ht="26.25" customHeight="1">
      <c r="A321" s="29" t="s">
        <v>561</v>
      </c>
      <c r="B321" s="201" t="s">
        <v>560</v>
      </c>
      <c r="C321" s="200" t="s">
        <v>465</v>
      </c>
      <c r="D321" s="162" t="s">
        <v>562</v>
      </c>
      <c r="E321" s="162" t="s">
        <v>563</v>
      </c>
    </row>
    <row r="322" spans="1:5" ht="26.25" customHeight="1">
      <c r="A322" s="29" t="s">
        <v>551</v>
      </c>
      <c r="B322" s="184" t="s">
        <v>267</v>
      </c>
      <c r="C322" s="185" t="s">
        <v>268</v>
      </c>
      <c r="D322" s="148" t="s">
        <v>552</v>
      </c>
      <c r="E322" s="148" t="s">
        <v>553</v>
      </c>
    </row>
    <row r="323" spans="1:5" s="181" customFormat="1" ht="26.25" customHeight="1">
      <c r="A323" s="29" t="s">
        <v>551</v>
      </c>
      <c r="B323" s="150" t="s">
        <v>267</v>
      </c>
      <c r="C323" s="151" t="s">
        <v>268</v>
      </c>
      <c r="D323" s="147" t="s">
        <v>549</v>
      </c>
      <c r="E323" s="147" t="s">
        <v>550</v>
      </c>
    </row>
    <row r="324" spans="1:5" s="180" customFormat="1" ht="26.25" customHeight="1">
      <c r="A324" s="29" t="s">
        <v>543</v>
      </c>
      <c r="B324" s="150" t="s">
        <v>242</v>
      </c>
      <c r="C324" s="151" t="s">
        <v>243</v>
      </c>
      <c r="D324" s="147" t="s">
        <v>441</v>
      </c>
      <c r="E324" s="147" t="s">
        <v>554</v>
      </c>
    </row>
    <row r="325" spans="1:5" ht="26.25" customHeight="1">
      <c r="A325" s="29" t="s">
        <v>543</v>
      </c>
      <c r="B325" s="184" t="s">
        <v>495</v>
      </c>
      <c r="C325" s="185" t="s">
        <v>547</v>
      </c>
      <c r="D325" s="148" t="s">
        <v>259</v>
      </c>
      <c r="E325" s="148" t="s">
        <v>548</v>
      </c>
    </row>
    <row r="326" spans="1:5" ht="26.25" customHeight="1">
      <c r="A326" s="29" t="s">
        <v>541</v>
      </c>
      <c r="B326" s="150" t="s">
        <v>141</v>
      </c>
      <c r="C326" s="151" t="s">
        <v>201</v>
      </c>
      <c r="D326" s="147" t="s">
        <v>545</v>
      </c>
      <c r="E326" s="147" t="s">
        <v>546</v>
      </c>
    </row>
    <row r="327" spans="1:5" ht="26.25" customHeight="1">
      <c r="A327" s="29" t="s">
        <v>543</v>
      </c>
      <c r="B327" s="201" t="s">
        <v>187</v>
      </c>
      <c r="C327" s="200" t="s">
        <v>186</v>
      </c>
      <c r="D327" s="162" t="s">
        <v>540</v>
      </c>
      <c r="E327" s="162" t="s">
        <v>544</v>
      </c>
    </row>
    <row r="328" spans="1:5" ht="26.25" customHeight="1">
      <c r="A328" s="29" t="s">
        <v>541</v>
      </c>
      <c r="B328" s="184" t="s">
        <v>142</v>
      </c>
      <c r="C328" s="185" t="s">
        <v>179</v>
      </c>
      <c r="D328" s="148" t="s">
        <v>190</v>
      </c>
      <c r="E328" s="148" t="s">
        <v>542</v>
      </c>
    </row>
    <row r="329" spans="1:5" ht="26.25" customHeight="1">
      <c r="A329" s="29" t="s">
        <v>531</v>
      </c>
      <c r="B329" s="150" t="s">
        <v>537</v>
      </c>
      <c r="C329" s="151" t="s">
        <v>539</v>
      </c>
      <c r="D329" s="147" t="s">
        <v>536</v>
      </c>
      <c r="E329" s="147" t="s">
        <v>538</v>
      </c>
    </row>
    <row r="330" spans="1:5" s="181" customFormat="1" ht="26.25" customHeight="1">
      <c r="A330" s="29" t="s">
        <v>531</v>
      </c>
      <c r="B330" s="184" t="s">
        <v>493</v>
      </c>
      <c r="C330" s="185" t="s">
        <v>494</v>
      </c>
      <c r="D330" s="148" t="s">
        <v>534</v>
      </c>
      <c r="E330" s="148" t="s">
        <v>535</v>
      </c>
    </row>
    <row r="331" spans="1:5" ht="26.25" customHeight="1">
      <c r="A331" s="29" t="s">
        <v>531</v>
      </c>
      <c r="B331" s="184" t="s">
        <v>477</v>
      </c>
      <c r="C331" s="185" t="s">
        <v>476</v>
      </c>
      <c r="D331" s="148" t="s">
        <v>532</v>
      </c>
      <c r="E331" s="148" t="s">
        <v>533</v>
      </c>
    </row>
    <row r="332" spans="1:5" ht="26.25" customHeight="1">
      <c r="A332" s="29" t="s">
        <v>531</v>
      </c>
      <c r="B332" s="163" t="s">
        <v>477</v>
      </c>
      <c r="C332" s="164" t="s">
        <v>476</v>
      </c>
      <c r="D332" s="162" t="s">
        <v>529</v>
      </c>
      <c r="E332" s="162" t="s">
        <v>530</v>
      </c>
    </row>
    <row r="333" spans="1:5" ht="26.25" customHeight="1">
      <c r="A333" s="29" t="s">
        <v>516</v>
      </c>
      <c r="B333" s="201" t="s">
        <v>139</v>
      </c>
      <c r="C333" s="200" t="s">
        <v>487</v>
      </c>
      <c r="D333" s="154" t="s">
        <v>515</v>
      </c>
      <c r="E333" s="160" t="s">
        <v>517</v>
      </c>
    </row>
    <row r="334" spans="1:5" ht="26.25" customHeight="1">
      <c r="A334" s="29" t="s">
        <v>516</v>
      </c>
      <c r="B334" s="201" t="s">
        <v>523</v>
      </c>
      <c r="C334" s="200" t="s">
        <v>521</v>
      </c>
      <c r="D334" s="154" t="s">
        <v>522</v>
      </c>
      <c r="E334" s="162" t="s">
        <v>524</v>
      </c>
    </row>
    <row r="335" spans="1:5" ht="26.25" customHeight="1">
      <c r="A335" s="29" t="s">
        <v>519</v>
      </c>
      <c r="B335" s="184" t="s">
        <v>525</v>
      </c>
      <c r="C335" s="185" t="s">
        <v>526</v>
      </c>
      <c r="D335" s="148" t="s">
        <v>527</v>
      </c>
      <c r="E335" s="148" t="s">
        <v>528</v>
      </c>
    </row>
    <row r="336" spans="1:5" ht="26.25" customHeight="1">
      <c r="A336" s="29" t="s">
        <v>519</v>
      </c>
      <c r="B336" s="201" t="s">
        <v>187</v>
      </c>
      <c r="C336" s="200" t="s">
        <v>186</v>
      </c>
      <c r="D336" s="154" t="s">
        <v>518</v>
      </c>
      <c r="E336" s="154" t="s">
        <v>520</v>
      </c>
    </row>
    <row r="337" spans="1:5" ht="26.25" customHeight="1">
      <c r="A337" s="29" t="s">
        <v>504</v>
      </c>
      <c r="B337" s="184" t="s">
        <v>214</v>
      </c>
      <c r="C337" s="185" t="s">
        <v>213</v>
      </c>
      <c r="D337" s="148" t="s">
        <v>508</v>
      </c>
      <c r="E337" s="148" t="s">
        <v>509</v>
      </c>
    </row>
    <row r="338" spans="1:5" ht="26.25" customHeight="1">
      <c r="A338" s="29" t="s">
        <v>504</v>
      </c>
      <c r="B338" s="150" t="s">
        <v>503</v>
      </c>
      <c r="C338" s="151" t="s">
        <v>250</v>
      </c>
      <c r="D338" s="147" t="s">
        <v>501</v>
      </c>
      <c r="E338" s="147" t="s">
        <v>502</v>
      </c>
    </row>
    <row r="339" spans="1:5" ht="26.25" customHeight="1">
      <c r="A339" s="29" t="s">
        <v>500</v>
      </c>
      <c r="B339" s="201" t="s">
        <v>498</v>
      </c>
      <c r="C339" s="200" t="s">
        <v>496</v>
      </c>
      <c r="D339" s="153" t="s">
        <v>497</v>
      </c>
      <c r="E339" s="154" t="s">
        <v>499</v>
      </c>
    </row>
    <row r="340" spans="1:5" ht="26.25" customHeight="1">
      <c r="A340" s="29" t="s">
        <v>478</v>
      </c>
      <c r="B340" s="201" t="s">
        <v>488</v>
      </c>
      <c r="C340" s="200" t="s">
        <v>487</v>
      </c>
      <c r="D340" s="146" t="s">
        <v>489</v>
      </c>
      <c r="E340" s="146" t="s">
        <v>486</v>
      </c>
    </row>
    <row r="341" spans="1:5" ht="26.25" customHeight="1">
      <c r="A341" s="29" t="s">
        <v>478</v>
      </c>
      <c r="B341" s="184" t="s">
        <v>485</v>
      </c>
      <c r="C341" s="185" t="s">
        <v>243</v>
      </c>
      <c r="D341" s="148" t="s">
        <v>483</v>
      </c>
      <c r="E341" s="148" t="s">
        <v>484</v>
      </c>
    </row>
    <row r="342" spans="1:5" s="152" customFormat="1" ht="26.25" customHeight="1">
      <c r="A342" s="29" t="s">
        <v>478</v>
      </c>
      <c r="B342" s="150" t="s">
        <v>477</v>
      </c>
      <c r="C342" s="151" t="s">
        <v>476</v>
      </c>
      <c r="D342" s="147" t="s">
        <v>480</v>
      </c>
      <c r="E342" s="147" t="s">
        <v>481</v>
      </c>
    </row>
    <row r="343" spans="1:5" s="152" customFormat="1" ht="26.25" customHeight="1">
      <c r="A343" s="29" t="s">
        <v>478</v>
      </c>
      <c r="B343" s="150" t="s">
        <v>477</v>
      </c>
      <c r="C343" s="151" t="s">
        <v>476</v>
      </c>
      <c r="D343" s="147" t="s">
        <v>479</v>
      </c>
      <c r="E343" s="147" t="s">
        <v>482</v>
      </c>
    </row>
    <row r="344" spans="1:5" ht="26.25" customHeight="1">
      <c r="A344" s="29" t="s">
        <v>463</v>
      </c>
      <c r="B344" s="150" t="s">
        <v>474</v>
      </c>
      <c r="C344" s="151" t="s">
        <v>272</v>
      </c>
      <c r="D344" s="147" t="s">
        <v>473</v>
      </c>
      <c r="E344" s="147" t="s">
        <v>475</v>
      </c>
    </row>
    <row r="345" spans="1:5" ht="26.25" customHeight="1">
      <c r="A345" s="29" t="s">
        <v>463</v>
      </c>
      <c r="B345" s="150" t="s">
        <v>471</v>
      </c>
      <c r="C345" s="151" t="s">
        <v>470</v>
      </c>
      <c r="D345" s="147" t="s">
        <v>441</v>
      </c>
      <c r="E345" s="147" t="s">
        <v>472</v>
      </c>
    </row>
    <row r="346" spans="1:5" ht="26.25" customHeight="1">
      <c r="A346" s="29" t="s">
        <v>463</v>
      </c>
      <c r="B346" s="201" t="s">
        <v>468</v>
      </c>
      <c r="C346" s="200" t="s">
        <v>469</v>
      </c>
      <c r="D346" s="146" t="s">
        <v>466</v>
      </c>
      <c r="E346" s="146" t="s">
        <v>467</v>
      </c>
    </row>
    <row r="347" spans="1:5" ht="26.25" customHeight="1">
      <c r="A347" s="29" t="s">
        <v>492</v>
      </c>
      <c r="B347" s="184" t="s">
        <v>490</v>
      </c>
      <c r="C347" s="185" t="s">
        <v>465</v>
      </c>
      <c r="D347" s="148" t="s">
        <v>464</v>
      </c>
      <c r="E347" s="148" t="s">
        <v>491</v>
      </c>
    </row>
    <row r="348" spans="1:5" ht="26.25" customHeight="1">
      <c r="A348" s="29" t="s">
        <v>463</v>
      </c>
      <c r="B348" s="150" t="s">
        <v>183</v>
      </c>
      <c r="C348" s="151" t="s">
        <v>182</v>
      </c>
      <c r="D348" s="147" t="s">
        <v>461</v>
      </c>
      <c r="E348" s="147" t="s">
        <v>462</v>
      </c>
    </row>
    <row r="349" spans="1:5" ht="26.25" customHeight="1">
      <c r="A349" s="29" t="s">
        <v>455</v>
      </c>
      <c r="B349" s="201" t="s">
        <v>187</v>
      </c>
      <c r="C349" s="200" t="s">
        <v>186</v>
      </c>
      <c r="D349" s="141" t="s">
        <v>454</v>
      </c>
      <c r="E349" s="141" t="s">
        <v>457</v>
      </c>
    </row>
    <row r="350" spans="1:5" ht="26.25" customHeight="1">
      <c r="A350" s="29" t="s">
        <v>453</v>
      </c>
      <c r="B350" s="201" t="s">
        <v>187</v>
      </c>
      <c r="C350" s="200" t="s">
        <v>186</v>
      </c>
      <c r="D350" s="141" t="s">
        <v>454</v>
      </c>
      <c r="E350" s="141" t="s">
        <v>456</v>
      </c>
    </row>
    <row r="351" spans="1:5" ht="26.25" customHeight="1">
      <c r="A351" s="29" t="s">
        <v>453</v>
      </c>
      <c r="B351" s="201" t="s">
        <v>263</v>
      </c>
      <c r="C351" s="200" t="s">
        <v>451</v>
      </c>
      <c r="D351" s="141" t="s">
        <v>450</v>
      </c>
      <c r="E351" s="141" t="s">
        <v>452</v>
      </c>
    </row>
    <row r="352" spans="1:5" ht="26.25" customHeight="1">
      <c r="A352" s="29" t="s">
        <v>438</v>
      </c>
      <c r="B352" s="184" t="s">
        <v>446</v>
      </c>
      <c r="C352" s="185" t="s">
        <v>447</v>
      </c>
      <c r="D352" s="128" t="s">
        <v>448</v>
      </c>
      <c r="E352" s="128" t="s">
        <v>449</v>
      </c>
    </row>
    <row r="353" spans="1:5" ht="26.25" customHeight="1">
      <c r="A353" s="29" t="s">
        <v>438</v>
      </c>
      <c r="B353" s="201" t="s">
        <v>183</v>
      </c>
      <c r="C353" s="200" t="s">
        <v>444</v>
      </c>
      <c r="D353" s="141" t="s">
        <v>443</v>
      </c>
      <c r="E353" s="141" t="s">
        <v>445</v>
      </c>
    </row>
    <row r="354" spans="1:5" ht="26.25" customHeight="1">
      <c r="A354" s="29" t="s">
        <v>439</v>
      </c>
      <c r="B354" s="184" t="s">
        <v>440</v>
      </c>
      <c r="C354" s="185" t="s">
        <v>286</v>
      </c>
      <c r="D354" s="128" t="s">
        <v>441</v>
      </c>
      <c r="E354" s="128" t="s">
        <v>442</v>
      </c>
    </row>
    <row r="355" spans="1:5" ht="26.25" customHeight="1">
      <c r="A355" s="29" t="s">
        <v>310</v>
      </c>
      <c r="B355" s="184" t="s">
        <v>144</v>
      </c>
      <c r="C355" s="185" t="s">
        <v>435</v>
      </c>
      <c r="D355" s="128" t="s">
        <v>436</v>
      </c>
      <c r="E355" s="128" t="s">
        <v>437</v>
      </c>
    </row>
    <row r="356" spans="1:5" ht="26.25" customHeight="1">
      <c r="A356" s="29" t="s">
        <v>310</v>
      </c>
      <c r="B356" s="150" t="s">
        <v>309</v>
      </c>
      <c r="C356" s="151" t="s">
        <v>308</v>
      </c>
      <c r="D356" s="124" t="s">
        <v>307</v>
      </c>
      <c r="E356" s="124" t="s">
        <v>306</v>
      </c>
    </row>
    <row r="357" spans="1:5" ht="26.25" customHeight="1">
      <c r="A357" s="29" t="s">
        <v>301</v>
      </c>
      <c r="B357" s="184" t="s">
        <v>302</v>
      </c>
      <c r="C357" s="185" t="s">
        <v>303</v>
      </c>
      <c r="D357" s="128" t="s">
        <v>304</v>
      </c>
      <c r="E357" s="128" t="s">
        <v>305</v>
      </c>
    </row>
    <row r="358" spans="1:5" ht="26.25" customHeight="1">
      <c r="A358" s="29" t="s">
        <v>296</v>
      </c>
      <c r="B358" s="184" t="s">
        <v>297</v>
      </c>
      <c r="C358" s="185" t="s">
        <v>298</v>
      </c>
      <c r="D358" s="123" t="s">
        <v>295</v>
      </c>
      <c r="E358" s="123" t="s">
        <v>299</v>
      </c>
    </row>
    <row r="359" spans="1:5" ht="26.25" customHeight="1">
      <c r="A359" s="29" t="s">
        <v>289</v>
      </c>
      <c r="B359" s="201" t="s">
        <v>290</v>
      </c>
      <c r="C359" s="200" t="s">
        <v>291</v>
      </c>
      <c r="D359" s="122" t="s">
        <v>292</v>
      </c>
      <c r="E359" s="122" t="s">
        <v>293</v>
      </c>
    </row>
    <row r="360" spans="1:5" ht="26.25" customHeight="1">
      <c r="A360" s="29" t="s">
        <v>287</v>
      </c>
      <c r="B360" s="184" t="s">
        <v>285</v>
      </c>
      <c r="C360" s="185" t="s">
        <v>286</v>
      </c>
      <c r="D360" s="123" t="s">
        <v>283</v>
      </c>
      <c r="E360" s="123" t="s">
        <v>284</v>
      </c>
    </row>
    <row r="361" spans="1:5" ht="26.25" customHeight="1">
      <c r="A361" s="29" t="s">
        <v>275</v>
      </c>
      <c r="B361" s="184" t="s">
        <v>142</v>
      </c>
      <c r="C361" s="185" t="s">
        <v>276</v>
      </c>
      <c r="D361" s="123" t="s">
        <v>294</v>
      </c>
      <c r="E361" s="123" t="s">
        <v>277</v>
      </c>
    </row>
    <row r="362" spans="1:5" ht="26.25" customHeight="1">
      <c r="A362" s="29" t="s">
        <v>288</v>
      </c>
      <c r="B362" s="201" t="s">
        <v>279</v>
      </c>
      <c r="C362" s="200" t="s">
        <v>280</v>
      </c>
      <c r="D362" s="122" t="s">
        <v>281</v>
      </c>
      <c r="E362" s="122" t="s">
        <v>282</v>
      </c>
    </row>
    <row r="363" spans="1:5" ht="26.25" customHeight="1">
      <c r="A363" s="29" t="s">
        <v>274</v>
      </c>
      <c r="B363" s="184" t="s">
        <v>273</v>
      </c>
      <c r="C363" s="185" t="s">
        <v>272</v>
      </c>
      <c r="D363" s="123" t="s">
        <v>271</v>
      </c>
      <c r="E363" s="123" t="s">
        <v>278</v>
      </c>
    </row>
    <row r="364" spans="1:5" ht="26.25" customHeight="1">
      <c r="A364" s="29" t="s">
        <v>311</v>
      </c>
      <c r="B364" s="201" t="s">
        <v>267</v>
      </c>
      <c r="C364" s="200" t="s">
        <v>268</v>
      </c>
      <c r="D364" s="122" t="s">
        <v>269</v>
      </c>
      <c r="E364" s="122" t="s">
        <v>270</v>
      </c>
    </row>
    <row r="365" spans="1:5" ht="26.25" customHeight="1">
      <c r="A365" s="29" t="s">
        <v>311</v>
      </c>
      <c r="B365" s="201" t="s">
        <v>263</v>
      </c>
      <c r="C365" s="200" t="s">
        <v>264</v>
      </c>
      <c r="D365" s="122" t="s">
        <v>265</v>
      </c>
      <c r="E365" s="122" t="s">
        <v>266</v>
      </c>
    </row>
    <row r="366" spans="1:5" ht="26.25" customHeight="1">
      <c r="A366" s="29" t="s">
        <v>312</v>
      </c>
      <c r="B366" s="184" t="s">
        <v>260</v>
      </c>
      <c r="C366" s="185" t="s">
        <v>261</v>
      </c>
      <c r="D366" s="123" t="s">
        <v>259</v>
      </c>
      <c r="E366" s="123" t="s">
        <v>262</v>
      </c>
    </row>
    <row r="367" spans="1:5" ht="26.25" customHeight="1">
      <c r="A367" s="29" t="s">
        <v>313</v>
      </c>
      <c r="B367" s="184" t="s">
        <v>226</v>
      </c>
      <c r="C367" s="185" t="s">
        <v>257</v>
      </c>
      <c r="D367" s="123" t="s">
        <v>256</v>
      </c>
      <c r="E367" s="123" t="s">
        <v>258</v>
      </c>
    </row>
    <row r="368" spans="1:5" ht="26.25" customHeight="1">
      <c r="A368" s="29" t="s">
        <v>313</v>
      </c>
      <c r="B368" s="184" t="s">
        <v>194</v>
      </c>
      <c r="C368" s="185" t="s">
        <v>253</v>
      </c>
      <c r="D368" s="123" t="s">
        <v>254</v>
      </c>
      <c r="E368" s="123" t="s">
        <v>255</v>
      </c>
    </row>
    <row r="369" spans="1:5" ht="26.25" customHeight="1">
      <c r="A369" s="29" t="s">
        <v>314</v>
      </c>
      <c r="B369" s="184" t="s">
        <v>226</v>
      </c>
      <c r="C369" s="185" t="s">
        <v>227</v>
      </c>
      <c r="D369" s="123" t="s">
        <v>228</v>
      </c>
      <c r="E369" s="123" t="s">
        <v>229</v>
      </c>
    </row>
    <row r="370" spans="1:5" ht="26.25" customHeight="1">
      <c r="A370" s="29" t="s">
        <v>314</v>
      </c>
      <c r="B370" s="184" t="s">
        <v>249</v>
      </c>
      <c r="C370" s="185" t="s">
        <v>250</v>
      </c>
      <c r="D370" s="123" t="s">
        <v>251</v>
      </c>
      <c r="E370" s="123" t="s">
        <v>252</v>
      </c>
    </row>
    <row r="371" spans="1:5" ht="26.25" customHeight="1">
      <c r="A371" s="29" t="s">
        <v>314</v>
      </c>
      <c r="B371" s="201" t="s">
        <v>246</v>
      </c>
      <c r="C371" s="200" t="s">
        <v>247</v>
      </c>
      <c r="D371" s="122" t="s">
        <v>245</v>
      </c>
      <c r="E371" s="122" t="s">
        <v>248</v>
      </c>
    </row>
    <row r="372" spans="1:5" ht="26.25" customHeight="1">
      <c r="A372" s="29" t="s">
        <v>314</v>
      </c>
      <c r="B372" s="184" t="s">
        <v>242</v>
      </c>
      <c r="C372" s="185" t="s">
        <v>243</v>
      </c>
      <c r="D372" s="123" t="s">
        <v>241</v>
      </c>
      <c r="E372" s="123" t="s">
        <v>244</v>
      </c>
    </row>
    <row r="373" spans="1:5" ht="26.25" customHeight="1">
      <c r="A373" s="29" t="s">
        <v>318</v>
      </c>
      <c r="B373" s="150" t="s">
        <v>316</v>
      </c>
      <c r="C373" s="151" t="s">
        <v>317</v>
      </c>
      <c r="D373" s="124" t="s">
        <v>240</v>
      </c>
      <c r="E373" s="124" t="s">
        <v>315</v>
      </c>
    </row>
    <row r="374" spans="1:5" ht="26.25" customHeight="1">
      <c r="A374" s="29" t="s">
        <v>318</v>
      </c>
      <c r="B374" s="184" t="s">
        <v>141</v>
      </c>
      <c r="C374" s="185" t="s">
        <v>201</v>
      </c>
      <c r="D374" s="123" t="s">
        <v>238</v>
      </c>
      <c r="E374" s="123" t="s">
        <v>239</v>
      </c>
    </row>
    <row r="375" spans="1:5" ht="26.25" customHeight="1">
      <c r="A375" s="29" t="s">
        <v>318</v>
      </c>
      <c r="B375" s="184" t="s">
        <v>319</v>
      </c>
      <c r="C375" s="185" t="s">
        <v>233</v>
      </c>
      <c r="D375" s="123" t="s">
        <v>236</v>
      </c>
      <c r="E375" s="123" t="s">
        <v>237</v>
      </c>
    </row>
    <row r="376" spans="1:5" ht="26.25" customHeight="1">
      <c r="A376" s="29" t="s">
        <v>320</v>
      </c>
      <c r="B376" s="184" t="s">
        <v>144</v>
      </c>
      <c r="C376" s="185" t="s">
        <v>233</v>
      </c>
      <c r="D376" s="123" t="s">
        <v>234</v>
      </c>
      <c r="E376" s="123" t="s">
        <v>235</v>
      </c>
    </row>
    <row r="377" spans="1:5" ht="26.25" customHeight="1">
      <c r="A377" s="29" t="s">
        <v>321</v>
      </c>
      <c r="B377" s="184" t="s">
        <v>140</v>
      </c>
      <c r="C377" s="185" t="s">
        <v>230</v>
      </c>
      <c r="D377" s="123" t="s">
        <v>231</v>
      </c>
      <c r="E377" s="123" t="s">
        <v>232</v>
      </c>
    </row>
    <row r="378" spans="1:5" ht="26.25" customHeight="1">
      <c r="A378" s="29" t="s">
        <v>322</v>
      </c>
      <c r="B378" s="201" t="s">
        <v>222</v>
      </c>
      <c r="C378" s="200" t="s">
        <v>223</v>
      </c>
      <c r="D378" s="122" t="s">
        <v>224</v>
      </c>
      <c r="E378" s="122" t="s">
        <v>225</v>
      </c>
    </row>
    <row r="379" spans="1:5" ht="26.25" customHeight="1">
      <c r="A379" s="29" t="s">
        <v>322</v>
      </c>
      <c r="B379" s="184" t="s">
        <v>177</v>
      </c>
      <c r="C379" s="185" t="s">
        <v>178</v>
      </c>
      <c r="D379" s="123" t="s">
        <v>220</v>
      </c>
      <c r="E379" s="123" t="s">
        <v>221</v>
      </c>
    </row>
    <row r="380" spans="1:5" ht="26.25" customHeight="1">
      <c r="A380" s="29" t="s">
        <v>323</v>
      </c>
      <c r="B380" s="184" t="s">
        <v>183</v>
      </c>
      <c r="C380" s="185" t="s">
        <v>182</v>
      </c>
      <c r="D380" s="123" t="s">
        <v>184</v>
      </c>
      <c r="E380" s="123" t="s">
        <v>185</v>
      </c>
    </row>
    <row r="381" spans="1:5" ht="26.25" customHeight="1">
      <c r="A381" s="29" t="s">
        <v>323</v>
      </c>
      <c r="B381" s="184" t="s">
        <v>138</v>
      </c>
      <c r="C381" s="125" t="s">
        <v>218</v>
      </c>
      <c r="D381" s="126" t="s">
        <v>217</v>
      </c>
      <c r="E381" s="123" t="s">
        <v>219</v>
      </c>
    </row>
    <row r="382" spans="1:5" ht="26.25" customHeight="1">
      <c r="A382" s="29" t="s">
        <v>323</v>
      </c>
      <c r="B382" s="201" t="s">
        <v>143</v>
      </c>
      <c r="C382" s="200" t="s">
        <v>211</v>
      </c>
      <c r="D382" s="122" t="s">
        <v>210</v>
      </c>
      <c r="E382" s="122" t="s">
        <v>212</v>
      </c>
    </row>
    <row r="383" spans="1:5" ht="26.25" customHeight="1">
      <c r="A383" s="29" t="s">
        <v>323</v>
      </c>
      <c r="B383" s="201" t="s">
        <v>187</v>
      </c>
      <c r="C383" s="200" t="s">
        <v>186</v>
      </c>
      <c r="D383" s="122" t="s">
        <v>202</v>
      </c>
      <c r="E383" s="122" t="s">
        <v>203</v>
      </c>
    </row>
    <row r="384" spans="1:5" ht="26.25" customHeight="1">
      <c r="A384" s="29" t="s">
        <v>326</v>
      </c>
      <c r="B384" s="201" t="s">
        <v>194</v>
      </c>
      <c r="C384" s="200" t="s">
        <v>193</v>
      </c>
      <c r="D384" s="122" t="s">
        <v>192</v>
      </c>
      <c r="E384" s="122" t="s">
        <v>195</v>
      </c>
    </row>
    <row r="385" spans="1:5" ht="26.25" customHeight="1">
      <c r="A385" s="29" t="s">
        <v>324</v>
      </c>
      <c r="B385" s="201" t="s">
        <v>214</v>
      </c>
      <c r="C385" s="200" t="s">
        <v>213</v>
      </c>
      <c r="D385" s="122" t="s">
        <v>215</v>
      </c>
      <c r="E385" s="122" t="s">
        <v>216</v>
      </c>
    </row>
    <row r="386" spans="1:5" ht="26.25" customHeight="1">
      <c r="A386" s="29" t="s">
        <v>324</v>
      </c>
      <c r="B386" s="150" t="s">
        <v>142</v>
      </c>
      <c r="C386" s="151" t="s">
        <v>179</v>
      </c>
      <c r="D386" s="124" t="s">
        <v>208</v>
      </c>
      <c r="E386" s="124" t="s">
        <v>209</v>
      </c>
    </row>
    <row r="387" spans="1:5" ht="26.25" customHeight="1">
      <c r="A387" s="29" t="s">
        <v>324</v>
      </c>
      <c r="B387" s="150" t="s">
        <v>142</v>
      </c>
      <c r="C387" s="151" t="s">
        <v>179</v>
      </c>
      <c r="D387" s="124" t="s">
        <v>206</v>
      </c>
      <c r="E387" s="124" t="s">
        <v>207</v>
      </c>
    </row>
    <row r="388" spans="1:5" ht="26.25" customHeight="1">
      <c r="A388" s="29" t="s">
        <v>324</v>
      </c>
      <c r="B388" s="150" t="s">
        <v>142</v>
      </c>
      <c r="C388" s="151" t="s">
        <v>179</v>
      </c>
      <c r="D388" s="124" t="s">
        <v>204</v>
      </c>
      <c r="E388" s="124" t="s">
        <v>205</v>
      </c>
    </row>
    <row r="389" spans="1:5" s="26" customFormat="1" ht="24">
      <c r="A389" s="29" t="s">
        <v>324</v>
      </c>
      <c r="B389" s="184" t="s">
        <v>141</v>
      </c>
      <c r="C389" s="185" t="s">
        <v>201</v>
      </c>
      <c r="D389" s="123" t="s">
        <v>196</v>
      </c>
      <c r="E389" s="123" t="s">
        <v>197</v>
      </c>
    </row>
    <row r="390" spans="1:5" s="26" customFormat="1" ht="48">
      <c r="A390" s="29" t="s">
        <v>324</v>
      </c>
      <c r="B390" s="184" t="s">
        <v>142</v>
      </c>
      <c r="C390" s="185" t="s">
        <v>179</v>
      </c>
      <c r="D390" s="123" t="s">
        <v>190</v>
      </c>
      <c r="E390" s="123" t="s">
        <v>191</v>
      </c>
    </row>
    <row r="391" spans="1:5" s="26" customFormat="1">
      <c r="A391" s="29" t="s">
        <v>324</v>
      </c>
      <c r="B391" s="201" t="s">
        <v>187</v>
      </c>
      <c r="C391" s="200" t="s">
        <v>186</v>
      </c>
      <c r="D391" s="122" t="s">
        <v>188</v>
      </c>
      <c r="E391" s="122" t="s">
        <v>189</v>
      </c>
    </row>
    <row r="392" spans="1:5" s="26" customFormat="1" ht="24">
      <c r="A392" s="29" t="s">
        <v>325</v>
      </c>
      <c r="B392" s="201" t="s">
        <v>142</v>
      </c>
      <c r="C392" s="200" t="s">
        <v>179</v>
      </c>
      <c r="D392" s="122" t="s">
        <v>173</v>
      </c>
      <c r="E392" s="122" t="s">
        <v>174</v>
      </c>
    </row>
    <row r="393" spans="1:5" s="26" customFormat="1">
      <c r="A393" s="29" t="s">
        <v>327</v>
      </c>
      <c r="B393" s="184" t="s">
        <v>177</v>
      </c>
      <c r="C393" s="185" t="s">
        <v>178</v>
      </c>
      <c r="D393" s="123" t="s">
        <v>176</v>
      </c>
      <c r="E393" s="123" t="s">
        <v>181</v>
      </c>
    </row>
    <row r="394" spans="1:5" s="26" customFormat="1">
      <c r="A394" s="31"/>
      <c r="B394" s="206"/>
      <c r="C394" s="206"/>
      <c r="D394" s="111"/>
    </row>
    <row r="395" spans="1:5" s="26" customFormat="1">
      <c r="A395" s="25"/>
      <c r="D395" s="111"/>
    </row>
    <row r="396" spans="1:5" s="26" customFormat="1">
      <c r="A396" s="25"/>
      <c r="D396" s="111"/>
    </row>
    <row r="397" spans="1:5" s="26" customFormat="1">
      <c r="A397" s="25"/>
      <c r="D397" s="111"/>
    </row>
    <row r="398" spans="1:5" s="26" customFormat="1">
      <c r="A398" s="25"/>
      <c r="D398" s="111"/>
    </row>
    <row r="399" spans="1:5" s="26" customFormat="1">
      <c r="A399" s="25"/>
      <c r="D399" s="111"/>
    </row>
    <row r="400" spans="1:5" s="26" customFormat="1">
      <c r="A400" s="25"/>
      <c r="D400" s="111"/>
    </row>
    <row r="401" spans="1:4" s="26" customFormat="1">
      <c r="A401" s="25"/>
      <c r="D401" s="111"/>
    </row>
    <row r="402" spans="1:4" s="26" customFormat="1">
      <c r="A402" s="25"/>
      <c r="D402" s="111"/>
    </row>
    <row r="403" spans="1:4" s="26" customFormat="1">
      <c r="A403" s="25"/>
      <c r="D403" s="111"/>
    </row>
    <row r="404" spans="1:4" s="26" customFormat="1">
      <c r="A404" s="25"/>
      <c r="D404" s="111"/>
    </row>
    <row r="405" spans="1:4" s="26" customFormat="1">
      <c r="A405" s="25"/>
      <c r="D405" s="111"/>
    </row>
    <row r="406" spans="1:4" s="26" customFormat="1">
      <c r="A406" s="25"/>
      <c r="D406" s="111"/>
    </row>
    <row r="407" spans="1:4" s="26" customFormat="1">
      <c r="A407" s="25"/>
      <c r="D407" s="111"/>
    </row>
    <row r="408" spans="1:4" s="26" customFormat="1">
      <c r="A408" s="25"/>
      <c r="D408" s="111"/>
    </row>
    <row r="409" spans="1:4" s="26" customFormat="1">
      <c r="A409" s="25"/>
      <c r="D409" s="111"/>
    </row>
    <row r="410" spans="1:4" s="26" customFormat="1">
      <c r="A410" s="25"/>
      <c r="D410" s="111"/>
    </row>
    <row r="411" spans="1:4" s="26" customFormat="1">
      <c r="A411" s="25"/>
      <c r="D411" s="111"/>
    </row>
    <row r="412" spans="1:4" s="26" customFormat="1">
      <c r="A412" s="25"/>
      <c r="D412" s="111"/>
    </row>
    <row r="413" spans="1:4" s="26" customFormat="1">
      <c r="A413" s="25"/>
      <c r="D413" s="111"/>
    </row>
    <row r="414" spans="1:4" s="26" customFormat="1">
      <c r="A414" s="25"/>
      <c r="D414" s="111"/>
    </row>
    <row r="415" spans="1:4" s="26" customFormat="1">
      <c r="A415" s="25"/>
      <c r="D415" s="111"/>
    </row>
    <row r="416" spans="1:4" s="26" customFormat="1">
      <c r="A416" s="25"/>
      <c r="D416" s="111"/>
    </row>
    <row r="417" spans="1:4" s="26" customFormat="1">
      <c r="A417" s="25"/>
      <c r="D417" s="111"/>
    </row>
    <row r="418" spans="1:4" s="26" customFormat="1">
      <c r="A418" s="25"/>
      <c r="D418" s="111"/>
    </row>
    <row r="419" spans="1:4" s="26" customFormat="1">
      <c r="A419" s="25"/>
      <c r="D419" s="111"/>
    </row>
    <row r="420" spans="1:4" s="26" customFormat="1">
      <c r="A420" s="25"/>
      <c r="D420" s="111"/>
    </row>
    <row r="421" spans="1:4" s="26" customFormat="1">
      <c r="A421" s="25"/>
      <c r="D421" s="111"/>
    </row>
    <row r="422" spans="1:4" s="26" customFormat="1">
      <c r="A422" s="25"/>
      <c r="D422" s="111"/>
    </row>
    <row r="423" spans="1:4" s="26" customFormat="1">
      <c r="A423" s="25"/>
      <c r="D423" s="111"/>
    </row>
    <row r="424" spans="1:4" s="26" customFormat="1">
      <c r="A424" s="25"/>
      <c r="D424" s="111"/>
    </row>
    <row r="425" spans="1:4" s="26" customFormat="1">
      <c r="A425" s="25"/>
      <c r="D425" s="111"/>
    </row>
    <row r="426" spans="1:4" s="26" customFormat="1">
      <c r="A426" s="25"/>
      <c r="D426" s="111"/>
    </row>
    <row r="427" spans="1:4" s="26" customFormat="1">
      <c r="A427" s="25"/>
      <c r="D427" s="111"/>
    </row>
    <row r="428" spans="1:4" s="26" customFormat="1">
      <c r="A428" s="25"/>
      <c r="D428" s="111"/>
    </row>
    <row r="429" spans="1:4" s="26" customFormat="1">
      <c r="A429" s="25"/>
      <c r="D429" s="111"/>
    </row>
    <row r="430" spans="1:4" s="26" customFormat="1">
      <c r="A430" s="25"/>
      <c r="D430" s="111"/>
    </row>
    <row r="431" spans="1:4" s="26" customFormat="1">
      <c r="A431" s="25"/>
      <c r="D431" s="111"/>
    </row>
    <row r="432" spans="1:4" s="26" customFormat="1">
      <c r="A432" s="25"/>
      <c r="D432" s="111"/>
    </row>
    <row r="433" spans="1:5" s="26" customFormat="1">
      <c r="A433" s="25"/>
      <c r="D433" s="111"/>
    </row>
    <row r="434" spans="1:5" s="26" customFormat="1">
      <c r="A434" s="25"/>
      <c r="D434" s="111"/>
    </row>
    <row r="435" spans="1:5" s="26" customFormat="1">
      <c r="A435" s="25"/>
      <c r="D435" s="111"/>
    </row>
    <row r="436" spans="1:5" s="26" customFormat="1">
      <c r="A436" s="25"/>
      <c r="D436" s="111"/>
    </row>
    <row r="437" spans="1:5" s="26" customFormat="1">
      <c r="A437" s="25"/>
      <c r="D437" s="111"/>
    </row>
    <row r="438" spans="1:5" s="26" customFormat="1">
      <c r="A438" s="25"/>
      <c r="D438" s="111"/>
    </row>
    <row r="439" spans="1:5" s="26" customFormat="1">
      <c r="A439" s="25"/>
      <c r="D439" s="111"/>
    </row>
    <row r="440" spans="1:5" s="26" customFormat="1">
      <c r="A440" s="25"/>
      <c r="D440" s="111"/>
    </row>
    <row r="441" spans="1:5" s="26" customFormat="1">
      <c r="A441" s="25"/>
      <c r="D441" s="111"/>
    </row>
    <row r="442" spans="1:5" s="26" customFormat="1">
      <c r="A442" s="25"/>
      <c r="D442" s="111"/>
    </row>
    <row r="443" spans="1:5" s="26" customFormat="1">
      <c r="A443" s="25"/>
      <c r="D443" s="111"/>
    </row>
    <row r="444" spans="1:5" s="26" customFormat="1">
      <c r="A444" s="25"/>
      <c r="D444" s="111"/>
    </row>
    <row r="445" spans="1:5">
      <c r="D445" s="111"/>
      <c r="E445" s="26"/>
    </row>
    <row r="446" spans="1:5">
      <c r="D446" s="111"/>
      <c r="E446" s="26"/>
    </row>
    <row r="447" spans="1:5">
      <c r="D447" s="111"/>
      <c r="E447" s="26"/>
    </row>
    <row r="448" spans="1:5">
      <c r="D448" s="111"/>
      <c r="E448" s="26"/>
    </row>
    <row r="449" spans="4:5">
      <c r="D449" s="111"/>
      <c r="E449" s="26"/>
    </row>
    <row r="450" spans="4:5">
      <c r="D450" s="111"/>
    </row>
    <row r="451" spans="4:5">
      <c r="D451" s="111"/>
    </row>
    <row r="452" spans="4:5">
      <c r="D452" s="111"/>
    </row>
    <row r="453" spans="4:5">
      <c r="D453" s="111"/>
    </row>
    <row r="454" spans="4:5">
      <c r="D454" s="111"/>
    </row>
    <row r="455" spans="4:5">
      <c r="D455" s="111"/>
    </row>
    <row r="456" spans="4:5">
      <c r="D456" s="111"/>
    </row>
    <row r="457" spans="4:5">
      <c r="D457" s="111"/>
    </row>
    <row r="458" spans="4:5">
      <c r="D458" s="111"/>
    </row>
    <row r="459" spans="4:5">
      <c r="D459" s="111"/>
    </row>
    <row r="460" spans="4:5">
      <c r="D460" s="111"/>
    </row>
    <row r="461" spans="4:5">
      <c r="D461" s="111"/>
    </row>
    <row r="462" spans="4:5">
      <c r="D462" s="111"/>
    </row>
    <row r="463" spans="4:5">
      <c r="D463" s="111"/>
    </row>
    <row r="464" spans="4:5">
      <c r="D464" s="111"/>
    </row>
    <row r="465" spans="4:4">
      <c r="D465"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L5" sqref="L5"/>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3" t="s">
        <v>1647</v>
      </c>
      <c r="B4" s="143" t="s">
        <v>1648</v>
      </c>
      <c r="C4" s="143" t="s">
        <v>1649</v>
      </c>
      <c r="D4" s="143" t="s">
        <v>1670</v>
      </c>
      <c r="E4" s="143" t="s">
        <v>1671</v>
      </c>
      <c r="F4" s="143" t="s">
        <v>1672</v>
      </c>
      <c r="G4" s="143" t="s">
        <v>1673</v>
      </c>
      <c r="H4" s="143" t="s">
        <v>1674</v>
      </c>
      <c r="I4" s="143" t="s">
        <v>1675</v>
      </c>
      <c r="J4" s="143" t="s">
        <v>1650</v>
      </c>
      <c r="K4" s="143" t="s">
        <v>1651</v>
      </c>
      <c r="L4" s="143" t="s">
        <v>1676</v>
      </c>
    </row>
    <row r="5" spans="1:12" s="26" customFormat="1" ht="27" customHeight="1">
      <c r="A5" s="253" t="s">
        <v>1652</v>
      </c>
      <c r="B5" s="253" t="s">
        <v>1677</v>
      </c>
      <c r="C5" s="254" t="s">
        <v>1678</v>
      </c>
      <c r="D5" s="257" t="s">
        <v>1679</v>
      </c>
      <c r="E5" s="258">
        <v>8693.99</v>
      </c>
      <c r="F5" s="258">
        <v>8578.6905999999999</v>
      </c>
      <c r="G5" s="259">
        <v>1.52</v>
      </c>
      <c r="H5" s="258">
        <v>13214.864799999999</v>
      </c>
      <c r="I5" s="260">
        <v>41705</v>
      </c>
      <c r="J5" s="260">
        <v>38870</v>
      </c>
      <c r="K5" s="260">
        <v>38875</v>
      </c>
      <c r="L5" s="249" t="s">
        <v>1697</v>
      </c>
    </row>
    <row r="6" spans="1:12" s="26" customFormat="1" ht="27" customHeight="1">
      <c r="A6" s="253" t="s">
        <v>1653</v>
      </c>
      <c r="B6" s="253" t="s">
        <v>1680</v>
      </c>
      <c r="C6" s="254" t="s">
        <v>1678</v>
      </c>
      <c r="D6" s="257" t="s">
        <v>1679</v>
      </c>
      <c r="E6" s="258">
        <v>3500</v>
      </c>
      <c r="F6" s="258">
        <v>875</v>
      </c>
      <c r="G6" s="259">
        <v>1.66</v>
      </c>
      <c r="H6" s="258">
        <v>5810</v>
      </c>
      <c r="I6" s="260">
        <v>40518</v>
      </c>
      <c r="J6" s="260">
        <v>40332</v>
      </c>
      <c r="K6" s="260">
        <v>40337</v>
      </c>
      <c r="L6" s="249" t="s">
        <v>1698</v>
      </c>
    </row>
    <row r="7" spans="1:12" s="26" customFormat="1" ht="27" customHeight="1">
      <c r="A7" s="253" t="s">
        <v>1654</v>
      </c>
      <c r="B7" s="253" t="s">
        <v>1681</v>
      </c>
      <c r="C7" s="254" t="s">
        <v>1678</v>
      </c>
      <c r="D7" s="257" t="s">
        <v>1679</v>
      </c>
      <c r="E7" s="258">
        <v>1500</v>
      </c>
      <c r="F7" s="258">
        <v>375</v>
      </c>
      <c r="G7" s="259">
        <v>5.0999999999999996</v>
      </c>
      <c r="H7" s="258">
        <v>7649.9999999999991</v>
      </c>
      <c r="I7" s="260">
        <v>41270</v>
      </c>
      <c r="J7" s="260">
        <v>41153</v>
      </c>
      <c r="K7" s="260">
        <v>41157</v>
      </c>
      <c r="L7" s="249" t="s">
        <v>1699</v>
      </c>
    </row>
    <row r="8" spans="1:12" s="26" customFormat="1" ht="27" customHeight="1">
      <c r="A8" s="253" t="s">
        <v>1655</v>
      </c>
      <c r="B8" s="253" t="s">
        <v>1682</v>
      </c>
      <c r="C8" s="254" t="s">
        <v>1678</v>
      </c>
      <c r="D8" s="257" t="s">
        <v>1679</v>
      </c>
      <c r="E8" s="258">
        <v>1000</v>
      </c>
      <c r="F8" s="258">
        <v>250</v>
      </c>
      <c r="G8" s="259">
        <v>1</v>
      </c>
      <c r="H8" s="258">
        <v>1000</v>
      </c>
      <c r="I8" s="260" t="s">
        <v>1695</v>
      </c>
      <c r="J8" s="260">
        <v>41153</v>
      </c>
      <c r="K8" s="260">
        <v>41159</v>
      </c>
      <c r="L8" s="249" t="s">
        <v>1700</v>
      </c>
    </row>
    <row r="9" spans="1:12" s="256" customFormat="1" ht="27" customHeight="1">
      <c r="A9" s="253" t="s">
        <v>1656</v>
      </c>
      <c r="B9" s="253" t="s">
        <v>1683</v>
      </c>
      <c r="C9" s="254" t="s">
        <v>1684</v>
      </c>
      <c r="D9" s="257" t="s">
        <v>1679</v>
      </c>
      <c r="E9" s="258">
        <v>3537</v>
      </c>
      <c r="F9" s="258">
        <v>1945.6122</v>
      </c>
      <c r="G9" s="259">
        <v>2</v>
      </c>
      <c r="H9" s="258">
        <v>7074</v>
      </c>
      <c r="I9" s="260">
        <v>41625</v>
      </c>
      <c r="J9" s="260">
        <v>41269</v>
      </c>
      <c r="K9" s="260">
        <v>41271</v>
      </c>
      <c r="L9" s="249" t="s">
        <v>1701</v>
      </c>
    </row>
    <row r="10" spans="1:12" s="256" customFormat="1" ht="27" customHeight="1">
      <c r="A10" s="253" t="s">
        <v>1657</v>
      </c>
      <c r="B10" s="253" t="s">
        <v>1685</v>
      </c>
      <c r="C10" s="254" t="s">
        <v>1684</v>
      </c>
      <c r="D10" s="257" t="s">
        <v>1679</v>
      </c>
      <c r="E10" s="258">
        <v>3500</v>
      </c>
      <c r="F10" s="258" t="s">
        <v>1691</v>
      </c>
      <c r="G10" s="259">
        <v>1</v>
      </c>
      <c r="H10" s="258">
        <v>3500</v>
      </c>
      <c r="I10" s="260" t="s">
        <v>1695</v>
      </c>
      <c r="J10" s="260">
        <v>41467</v>
      </c>
      <c r="K10" s="260">
        <v>41474</v>
      </c>
      <c r="L10" s="249" t="s">
        <v>1702</v>
      </c>
    </row>
    <row r="11" spans="1:12" s="256" customFormat="1" ht="27" customHeight="1">
      <c r="A11" s="253" t="s">
        <v>1658</v>
      </c>
      <c r="B11" s="253" t="s">
        <v>1686</v>
      </c>
      <c r="C11" s="254" t="s">
        <v>1684</v>
      </c>
      <c r="D11" s="257" t="s">
        <v>1679</v>
      </c>
      <c r="E11" s="258">
        <v>5000</v>
      </c>
      <c r="F11" s="258">
        <v>1608.3334</v>
      </c>
      <c r="G11" s="259">
        <v>1</v>
      </c>
      <c r="H11" s="258">
        <v>5000</v>
      </c>
      <c r="I11" s="260" t="s">
        <v>1695</v>
      </c>
      <c r="J11" s="260">
        <v>41484</v>
      </c>
      <c r="K11" s="260">
        <v>41494</v>
      </c>
      <c r="L11" s="249" t="s">
        <v>1711</v>
      </c>
    </row>
    <row r="12" spans="1:12" s="256" customFormat="1" ht="27" customHeight="1">
      <c r="A12" s="253" t="s">
        <v>1659</v>
      </c>
      <c r="B12" s="253" t="s">
        <v>1687</v>
      </c>
      <c r="C12" s="254" t="s">
        <v>1684</v>
      </c>
      <c r="D12" s="257" t="s">
        <v>1679</v>
      </c>
      <c r="E12" s="258">
        <v>7730</v>
      </c>
      <c r="F12" s="258">
        <v>4991.75</v>
      </c>
      <c r="G12" s="259">
        <v>7.8</v>
      </c>
      <c r="H12" s="258">
        <v>60294</v>
      </c>
      <c r="I12" s="260">
        <v>41542</v>
      </c>
      <c r="J12" s="260">
        <v>41484</v>
      </c>
      <c r="K12" s="260">
        <v>41494</v>
      </c>
      <c r="L12" s="249" t="s">
        <v>1709</v>
      </c>
    </row>
    <row r="13" spans="1:12" s="256" customFormat="1" ht="27" customHeight="1">
      <c r="A13" s="253" t="s">
        <v>1660</v>
      </c>
      <c r="B13" s="253" t="s">
        <v>1688</v>
      </c>
      <c r="C13" s="254" t="s">
        <v>1684</v>
      </c>
      <c r="D13" s="257" t="s">
        <v>1679</v>
      </c>
      <c r="E13" s="258">
        <v>3060</v>
      </c>
      <c r="F13" s="258" t="s">
        <v>1695</v>
      </c>
      <c r="G13" s="259">
        <v>1</v>
      </c>
      <c r="H13" s="258">
        <v>3060</v>
      </c>
      <c r="I13" s="260" t="s">
        <v>1695</v>
      </c>
      <c r="J13" s="260">
        <v>41544</v>
      </c>
      <c r="K13" s="260">
        <v>41563</v>
      </c>
      <c r="L13" s="249" t="s">
        <v>1703</v>
      </c>
    </row>
    <row r="14" spans="1:12" s="256" customFormat="1" ht="27" customHeight="1">
      <c r="A14" s="253" t="s">
        <v>1661</v>
      </c>
      <c r="B14" s="253" t="s">
        <v>1689</v>
      </c>
      <c r="C14" s="250"/>
      <c r="D14" s="257" t="s">
        <v>1692</v>
      </c>
      <c r="E14" s="258">
        <v>2600</v>
      </c>
      <c r="F14" s="258">
        <v>600</v>
      </c>
      <c r="G14" s="259">
        <v>1</v>
      </c>
      <c r="H14" s="250" t="s">
        <v>1690</v>
      </c>
      <c r="I14" s="255" t="s">
        <v>1691</v>
      </c>
      <c r="J14" s="260">
        <v>41666</v>
      </c>
      <c r="K14" s="255" t="s">
        <v>1691</v>
      </c>
      <c r="L14" s="249" t="s">
        <v>1704</v>
      </c>
    </row>
    <row r="15" spans="1:12" s="256" customFormat="1" ht="27" customHeight="1">
      <c r="A15" s="253" t="s">
        <v>1662</v>
      </c>
      <c r="B15" s="253" t="s">
        <v>1693</v>
      </c>
      <c r="C15" s="250"/>
      <c r="D15" s="257" t="s">
        <v>1692</v>
      </c>
      <c r="E15" s="258">
        <v>500</v>
      </c>
      <c r="F15" s="258">
        <v>100</v>
      </c>
      <c r="G15" s="259" t="s">
        <v>1696</v>
      </c>
      <c r="H15" s="250" t="s">
        <v>1696</v>
      </c>
      <c r="I15" s="255" t="s">
        <v>1696</v>
      </c>
      <c r="J15" s="260">
        <v>41666</v>
      </c>
      <c r="K15" s="255" t="s">
        <v>1696</v>
      </c>
      <c r="L15" s="249" t="s">
        <v>1705</v>
      </c>
    </row>
    <row r="16" spans="1:12" s="256" customFormat="1" ht="27" customHeight="1">
      <c r="A16" s="253" t="s">
        <v>1663</v>
      </c>
      <c r="B16" s="253" t="s">
        <v>1694</v>
      </c>
      <c r="C16" s="250"/>
      <c r="D16" s="257" t="s">
        <v>1692</v>
      </c>
      <c r="E16" s="258">
        <v>1100</v>
      </c>
      <c r="F16" s="258" t="s">
        <v>1696</v>
      </c>
      <c r="G16" s="259" t="s">
        <v>1696</v>
      </c>
      <c r="H16" s="250" t="s">
        <v>1696</v>
      </c>
      <c r="I16" s="255" t="s">
        <v>1696</v>
      </c>
      <c r="J16" s="260">
        <v>41666</v>
      </c>
      <c r="K16" s="255" t="s">
        <v>1696</v>
      </c>
      <c r="L16" s="249" t="s">
        <v>1706</v>
      </c>
    </row>
    <row r="17" spans="1:12" s="256" customFormat="1" ht="27" customHeight="1">
      <c r="A17" s="253" t="s">
        <v>1664</v>
      </c>
      <c r="B17" s="253" t="s">
        <v>1665</v>
      </c>
      <c r="C17" s="250"/>
      <c r="D17" s="257" t="s">
        <v>1692</v>
      </c>
      <c r="E17" s="258">
        <v>1000</v>
      </c>
      <c r="F17" s="258" t="s">
        <v>1696</v>
      </c>
      <c r="G17" s="259" t="s">
        <v>1696</v>
      </c>
      <c r="H17" s="250" t="s">
        <v>1696</v>
      </c>
      <c r="I17" s="255" t="s">
        <v>1696</v>
      </c>
      <c r="J17" s="260">
        <v>41666</v>
      </c>
      <c r="K17" s="255" t="s">
        <v>1696</v>
      </c>
      <c r="L17" s="249" t="s">
        <v>1707</v>
      </c>
    </row>
    <row r="18" spans="1:12" s="256" customFormat="1" ht="27" customHeight="1">
      <c r="A18" s="253" t="s">
        <v>1666</v>
      </c>
      <c r="B18" s="253" t="s">
        <v>1667</v>
      </c>
      <c r="C18" s="250"/>
      <c r="D18" s="257" t="s">
        <v>1692</v>
      </c>
      <c r="E18" s="258">
        <v>2000</v>
      </c>
      <c r="F18" s="258">
        <v>500</v>
      </c>
      <c r="G18" s="259" t="s">
        <v>1696</v>
      </c>
      <c r="H18" s="250" t="s">
        <v>1696</v>
      </c>
      <c r="I18" s="255" t="s">
        <v>1696</v>
      </c>
      <c r="J18" s="260">
        <v>41666</v>
      </c>
      <c r="K18" s="255" t="s">
        <v>1696</v>
      </c>
      <c r="L18" s="249" t="s">
        <v>1708</v>
      </c>
    </row>
    <row r="19" spans="1:12" s="256" customFormat="1" ht="27" customHeight="1">
      <c r="A19" s="253" t="s">
        <v>1668</v>
      </c>
      <c r="B19" s="253" t="s">
        <v>1669</v>
      </c>
      <c r="C19" s="250"/>
      <c r="D19" s="257" t="s">
        <v>1692</v>
      </c>
      <c r="E19" s="258">
        <v>1400</v>
      </c>
      <c r="F19" s="258" t="s">
        <v>1696</v>
      </c>
      <c r="G19" s="259" t="s">
        <v>1696</v>
      </c>
      <c r="H19" s="250" t="s">
        <v>1696</v>
      </c>
      <c r="I19" s="255" t="s">
        <v>1696</v>
      </c>
      <c r="J19" s="260">
        <v>41666</v>
      </c>
      <c r="K19" s="255" t="s">
        <v>1696</v>
      </c>
      <c r="L19" s="249" t="s">
        <v>1710</v>
      </c>
    </row>
    <row r="20" spans="1:12" s="256"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2014-07-28T06:49:36Z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